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96" yWindow="516" windowWidth="19356" windowHeight="8940"/>
  </bookViews>
  <sheets>
    <sheet name="Funcionarios" sheetId="1" r:id="rId1"/>
  </sheets>
  <definedNames>
    <definedName name="_xlnm.Print_Titles" localSheetId="0">Funcionarios!$1:$6</definedName>
  </definedNames>
  <calcPr calcId="124519"/>
</workbook>
</file>

<file path=xl/calcChain.xml><?xml version="1.0" encoding="utf-8"?>
<calcChain xmlns="http://schemas.openxmlformats.org/spreadsheetml/2006/main">
  <c r="H7" i="1"/>
  <c r="E189" l="1"/>
  <c r="J271"/>
  <c r="I271"/>
  <c r="I95"/>
  <c r="J95" s="1"/>
  <c r="I94"/>
  <c r="J94" s="1"/>
  <c r="I86"/>
  <c r="J86" s="1"/>
  <c r="H269"/>
  <c r="E269"/>
  <c r="I8"/>
  <c r="J8" s="1"/>
  <c r="K8" s="1"/>
  <c r="G7"/>
  <c r="E7"/>
  <c r="J66"/>
  <c r="I66"/>
  <c r="I65"/>
  <c r="J65" s="1"/>
  <c r="I64"/>
  <c r="J64" s="1"/>
  <c r="K64" s="1"/>
  <c r="I61"/>
  <c r="J61" s="1"/>
  <c r="F174"/>
  <c r="F209"/>
  <c r="F205"/>
  <c r="F196"/>
  <c r="F110"/>
  <c r="F109"/>
  <c r="F57"/>
  <c r="F138"/>
  <c r="F75"/>
  <c r="F129"/>
  <c r="F74"/>
  <c r="F52"/>
  <c r="F83"/>
  <c r="F272"/>
  <c r="F277"/>
  <c r="F282"/>
  <c r="F122"/>
  <c r="F104"/>
  <c r="F162"/>
  <c r="F17"/>
  <c r="F153"/>
  <c r="F252"/>
  <c r="F298"/>
  <c r="F87"/>
  <c r="F82"/>
  <c r="F81"/>
  <c r="F33"/>
  <c r="F13"/>
  <c r="F51"/>
  <c r="F30"/>
  <c r="F278"/>
  <c r="F150"/>
  <c r="F79"/>
  <c r="F290"/>
  <c r="F279"/>
  <c r="F18"/>
  <c r="F291"/>
  <c r="F307"/>
  <c r="F306"/>
  <c r="F148"/>
  <c r="F152"/>
  <c r="F128"/>
  <c r="F198"/>
  <c r="F240"/>
  <c r="F172"/>
  <c r="F100"/>
  <c r="F248"/>
  <c r="I16"/>
  <c r="I15"/>
  <c r="K271" l="1"/>
  <c r="F269"/>
  <c r="F7"/>
  <c r="K66"/>
  <c r="K94"/>
  <c r="K65"/>
  <c r="K61"/>
  <c r="K95"/>
  <c r="K86"/>
  <c r="J16"/>
  <c r="K16" s="1"/>
  <c r="J15"/>
  <c r="K15" s="1"/>
  <c r="I270"/>
  <c r="I99"/>
  <c r="I273"/>
  <c r="J273" s="1"/>
  <c r="K273" s="1"/>
  <c r="I274"/>
  <c r="J274" s="1"/>
  <c r="I275"/>
  <c r="J275" s="1"/>
  <c r="I276"/>
  <c r="J276" s="1"/>
  <c r="K276" s="1"/>
  <c r="I277"/>
  <c r="J277" s="1"/>
  <c r="K277" s="1"/>
  <c r="I278"/>
  <c r="J278" s="1"/>
  <c r="I279"/>
  <c r="J279" s="1"/>
  <c r="K279" s="1"/>
  <c r="I280"/>
  <c r="J280" s="1"/>
  <c r="K280" s="1"/>
  <c r="I281"/>
  <c r="J281" s="1"/>
  <c r="I282"/>
  <c r="J282" s="1"/>
  <c r="I283"/>
  <c r="J283" s="1"/>
  <c r="K283" s="1"/>
  <c r="I284"/>
  <c r="J284" s="1"/>
  <c r="K284" s="1"/>
  <c r="I285"/>
  <c r="J285" s="1"/>
  <c r="I286"/>
  <c r="J286" s="1"/>
  <c r="I287"/>
  <c r="J287" s="1"/>
  <c r="K287" s="1"/>
  <c r="I288"/>
  <c r="J288" s="1"/>
  <c r="K288" s="1"/>
  <c r="I289"/>
  <c r="J289" s="1"/>
  <c r="I290"/>
  <c r="J290" s="1"/>
  <c r="I291"/>
  <c r="J291" s="1"/>
  <c r="K291" s="1"/>
  <c r="I292"/>
  <c r="J292" s="1"/>
  <c r="K292" s="1"/>
  <c r="I293"/>
  <c r="J293" s="1"/>
  <c r="I294"/>
  <c r="J294" s="1"/>
  <c r="I295"/>
  <c r="J295" s="1"/>
  <c r="K295" s="1"/>
  <c r="I296"/>
  <c r="J296" s="1"/>
  <c r="K296" s="1"/>
  <c r="I297"/>
  <c r="J297" s="1"/>
  <c r="I298"/>
  <c r="J298" s="1"/>
  <c r="I299"/>
  <c r="J299" s="1"/>
  <c r="K299" s="1"/>
  <c r="I300"/>
  <c r="J300" s="1"/>
  <c r="K300" s="1"/>
  <c r="I301"/>
  <c r="J301" s="1"/>
  <c r="I302"/>
  <c r="J302" s="1"/>
  <c r="I303"/>
  <c r="J303" s="1"/>
  <c r="K303" s="1"/>
  <c r="I304"/>
  <c r="J304" s="1"/>
  <c r="K304" s="1"/>
  <c r="I305"/>
  <c r="J305" s="1"/>
  <c r="I306"/>
  <c r="J306" s="1"/>
  <c r="I307"/>
  <c r="J307" s="1"/>
  <c r="K307" s="1"/>
  <c r="I308"/>
  <c r="J308" s="1"/>
  <c r="K308" s="1"/>
  <c r="I309"/>
  <c r="J309" s="1"/>
  <c r="I310"/>
  <c r="J310" s="1"/>
  <c r="I272"/>
  <c r="I185"/>
  <c r="J185" s="1"/>
  <c r="K185" s="1"/>
  <c r="I186"/>
  <c r="J186" s="1"/>
  <c r="I187"/>
  <c r="J187" s="1"/>
  <c r="I184"/>
  <c r="I158"/>
  <c r="J158" s="1"/>
  <c r="K158" s="1"/>
  <c r="I157"/>
  <c r="I148"/>
  <c r="J148" s="1"/>
  <c r="I149"/>
  <c r="J149" s="1"/>
  <c r="K149" s="1"/>
  <c r="I150"/>
  <c r="J150" s="1"/>
  <c r="K150" s="1"/>
  <c r="I151"/>
  <c r="J151" s="1"/>
  <c r="I152"/>
  <c r="J152" s="1"/>
  <c r="I153"/>
  <c r="J153" s="1"/>
  <c r="K153" s="1"/>
  <c r="I154"/>
  <c r="J154" s="1"/>
  <c r="K154" s="1"/>
  <c r="I147"/>
  <c r="I143"/>
  <c r="J143" s="1"/>
  <c r="I144"/>
  <c r="J144" s="1"/>
  <c r="K144" s="1"/>
  <c r="I142"/>
  <c r="J142" s="1"/>
  <c r="K142" s="1"/>
  <c r="I138"/>
  <c r="J138" s="1"/>
  <c r="K138" s="1"/>
  <c r="I139"/>
  <c r="J139" s="1"/>
  <c r="K139" s="1"/>
  <c r="I137"/>
  <c r="J137" s="1"/>
  <c r="I128"/>
  <c r="J128" s="1"/>
  <c r="K128" s="1"/>
  <c r="I129"/>
  <c r="J129" s="1"/>
  <c r="I130"/>
  <c r="J130" s="1"/>
  <c r="I131"/>
  <c r="J131" s="1"/>
  <c r="K131" s="1"/>
  <c r="I132"/>
  <c r="J132" s="1"/>
  <c r="K132" s="1"/>
  <c r="I133"/>
  <c r="J133" s="1"/>
  <c r="I134"/>
  <c r="J134" s="1"/>
  <c r="I127"/>
  <c r="I120"/>
  <c r="J120" s="1"/>
  <c r="K120" s="1"/>
  <c r="I121"/>
  <c r="I122"/>
  <c r="I123"/>
  <c r="I124"/>
  <c r="J124" s="1"/>
  <c r="K124" s="1"/>
  <c r="I119"/>
  <c r="J119" s="1"/>
  <c r="K119" s="1"/>
  <c r="I269" l="1"/>
  <c r="J157"/>
  <c r="K157" s="1"/>
  <c r="K156" s="1"/>
  <c r="J147"/>
  <c r="K147" s="1"/>
  <c r="J270"/>
  <c r="J123"/>
  <c r="K123" s="1"/>
  <c r="J122"/>
  <c r="K122" s="1"/>
  <c r="J99"/>
  <c r="K99" s="1"/>
  <c r="J121"/>
  <c r="J127"/>
  <c r="K127" s="1"/>
  <c r="K134"/>
  <c r="K130"/>
  <c r="K143"/>
  <c r="K141" s="1"/>
  <c r="K152"/>
  <c r="K148"/>
  <c r="J184"/>
  <c r="K184" s="1"/>
  <c r="K187"/>
  <c r="J272"/>
  <c r="K272" s="1"/>
  <c r="K310"/>
  <c r="K306"/>
  <c r="K302"/>
  <c r="K298"/>
  <c r="K294"/>
  <c r="K290"/>
  <c r="K286"/>
  <c r="K282"/>
  <c r="K275"/>
  <c r="K133"/>
  <c r="K129"/>
  <c r="K137"/>
  <c r="K136" s="1"/>
  <c r="K151"/>
  <c r="K186"/>
  <c r="K309"/>
  <c r="K305"/>
  <c r="K301"/>
  <c r="K297"/>
  <c r="K293"/>
  <c r="K289"/>
  <c r="K285"/>
  <c r="K281"/>
  <c r="K278"/>
  <c r="K274"/>
  <c r="I179"/>
  <c r="J179" s="1"/>
  <c r="I180"/>
  <c r="J180" s="1"/>
  <c r="I181"/>
  <c r="J181" s="1"/>
  <c r="K181" s="1"/>
  <c r="I178"/>
  <c r="J178" s="1"/>
  <c r="I233"/>
  <c r="J233" s="1"/>
  <c r="K233" s="1"/>
  <c r="I191"/>
  <c r="J191" s="1"/>
  <c r="I192"/>
  <c r="J192" s="1"/>
  <c r="I193"/>
  <c r="J193" s="1"/>
  <c r="I194"/>
  <c r="I195"/>
  <c r="J195" s="1"/>
  <c r="I196"/>
  <c r="J196" s="1"/>
  <c r="K196" s="1"/>
  <c r="I197"/>
  <c r="J197" s="1"/>
  <c r="I198"/>
  <c r="I199"/>
  <c r="J199" s="1"/>
  <c r="I200"/>
  <c r="J200" s="1"/>
  <c r="K200" s="1"/>
  <c r="I201"/>
  <c r="J201" s="1"/>
  <c r="I202"/>
  <c r="I203"/>
  <c r="J203" s="1"/>
  <c r="I204"/>
  <c r="J204" s="1"/>
  <c r="K204" s="1"/>
  <c r="I205"/>
  <c r="I206"/>
  <c r="I207"/>
  <c r="J207" s="1"/>
  <c r="I208"/>
  <c r="J208" s="1"/>
  <c r="K208" s="1"/>
  <c r="I209"/>
  <c r="J209" s="1"/>
  <c r="I210"/>
  <c r="I211"/>
  <c r="J211" s="1"/>
  <c r="I212"/>
  <c r="J212" s="1"/>
  <c r="I213"/>
  <c r="I214"/>
  <c r="J214" s="1"/>
  <c r="I215"/>
  <c r="J215" s="1"/>
  <c r="K215" s="1"/>
  <c r="I216"/>
  <c r="J216" s="1"/>
  <c r="I217"/>
  <c r="I218"/>
  <c r="J218" s="1"/>
  <c r="I219"/>
  <c r="J219" s="1"/>
  <c r="K219" s="1"/>
  <c r="I220"/>
  <c r="I221"/>
  <c r="I222"/>
  <c r="J222" s="1"/>
  <c r="I223"/>
  <c r="J223" s="1"/>
  <c r="K223" s="1"/>
  <c r="I224"/>
  <c r="J224" s="1"/>
  <c r="I225"/>
  <c r="I226"/>
  <c r="J226" s="1"/>
  <c r="I227"/>
  <c r="J227" s="1"/>
  <c r="K227" s="1"/>
  <c r="I228"/>
  <c r="J228" s="1"/>
  <c r="I229"/>
  <c r="I230"/>
  <c r="J230" s="1"/>
  <c r="I231"/>
  <c r="J231" s="1"/>
  <c r="K231" s="1"/>
  <c r="I232"/>
  <c r="J232" s="1"/>
  <c r="I234"/>
  <c r="I235"/>
  <c r="J235" s="1"/>
  <c r="K235" s="1"/>
  <c r="I236"/>
  <c r="J236" s="1"/>
  <c r="I237"/>
  <c r="J237" s="1"/>
  <c r="I238"/>
  <c r="I239"/>
  <c r="J239" s="1"/>
  <c r="K239" s="1"/>
  <c r="I240"/>
  <c r="I241"/>
  <c r="I242"/>
  <c r="I243"/>
  <c r="J243" s="1"/>
  <c r="K243" s="1"/>
  <c r="I244"/>
  <c r="J244" s="1"/>
  <c r="I245"/>
  <c r="J245" s="1"/>
  <c r="I246"/>
  <c r="I247"/>
  <c r="J247" s="1"/>
  <c r="K247" s="1"/>
  <c r="I248"/>
  <c r="I249"/>
  <c r="I250"/>
  <c r="I251"/>
  <c r="J251" s="1"/>
  <c r="K251" s="1"/>
  <c r="I252"/>
  <c r="J252" s="1"/>
  <c r="I253"/>
  <c r="J253" s="1"/>
  <c r="I254"/>
  <c r="I255"/>
  <c r="J255" s="1"/>
  <c r="K255" s="1"/>
  <c r="I256"/>
  <c r="I257"/>
  <c r="I258"/>
  <c r="I259"/>
  <c r="J259" s="1"/>
  <c r="K259" s="1"/>
  <c r="I260"/>
  <c r="J260" s="1"/>
  <c r="I261"/>
  <c r="J261" s="1"/>
  <c r="I262"/>
  <c r="I263"/>
  <c r="J263" s="1"/>
  <c r="K263" s="1"/>
  <c r="I264"/>
  <c r="I265"/>
  <c r="I266"/>
  <c r="I267"/>
  <c r="J267" s="1"/>
  <c r="K267" s="1"/>
  <c r="I190"/>
  <c r="J190" s="1"/>
  <c r="I161"/>
  <c r="J161" s="1"/>
  <c r="K161" s="1"/>
  <c r="I162"/>
  <c r="I163"/>
  <c r="J163" s="1"/>
  <c r="I164"/>
  <c r="I165"/>
  <c r="J165" s="1"/>
  <c r="I166"/>
  <c r="I167"/>
  <c r="J167" s="1"/>
  <c r="I168"/>
  <c r="J168" s="1"/>
  <c r="K168" s="1"/>
  <c r="I169"/>
  <c r="J169" s="1"/>
  <c r="K169" s="1"/>
  <c r="I170"/>
  <c r="J170" s="1"/>
  <c r="K170" s="1"/>
  <c r="I171"/>
  <c r="J171" s="1"/>
  <c r="I172"/>
  <c r="J172" s="1"/>
  <c r="I173"/>
  <c r="I174"/>
  <c r="J174" s="1"/>
  <c r="I175"/>
  <c r="J175" s="1"/>
  <c r="I100"/>
  <c r="I101"/>
  <c r="J101" s="1"/>
  <c r="I102"/>
  <c r="J102" s="1"/>
  <c r="I103"/>
  <c r="J103" s="1"/>
  <c r="I104"/>
  <c r="I105"/>
  <c r="I106"/>
  <c r="J106" s="1"/>
  <c r="I107"/>
  <c r="J107" s="1"/>
  <c r="I108"/>
  <c r="I109"/>
  <c r="I110"/>
  <c r="I111"/>
  <c r="J111" s="1"/>
  <c r="I112"/>
  <c r="I113"/>
  <c r="I114"/>
  <c r="I115"/>
  <c r="J115" s="1"/>
  <c r="I116"/>
  <c r="I98"/>
  <c r="J98" s="1"/>
  <c r="I72"/>
  <c r="I73"/>
  <c r="I74"/>
  <c r="I75"/>
  <c r="J75" s="1"/>
  <c r="I76"/>
  <c r="J76" s="1"/>
  <c r="I77"/>
  <c r="J77" s="1"/>
  <c r="I78"/>
  <c r="I79"/>
  <c r="J79" s="1"/>
  <c r="I80"/>
  <c r="I81"/>
  <c r="J81" s="1"/>
  <c r="I82"/>
  <c r="I83"/>
  <c r="J83" s="1"/>
  <c r="I84"/>
  <c r="J84" s="1"/>
  <c r="I85"/>
  <c r="J85" s="1"/>
  <c r="I87"/>
  <c r="J87" s="1"/>
  <c r="I88"/>
  <c r="I89"/>
  <c r="J89" s="1"/>
  <c r="I90"/>
  <c r="I91"/>
  <c r="J91" s="1"/>
  <c r="I92"/>
  <c r="J92" s="1"/>
  <c r="I93"/>
  <c r="J93" s="1"/>
  <c r="I71"/>
  <c r="J71" s="1"/>
  <c r="I9"/>
  <c r="I10"/>
  <c r="I11"/>
  <c r="J11" s="1"/>
  <c r="K11" s="1"/>
  <c r="I12"/>
  <c r="J12" s="1"/>
  <c r="K12" s="1"/>
  <c r="I13"/>
  <c r="J13" s="1"/>
  <c r="K13" s="1"/>
  <c r="I14"/>
  <c r="J14" s="1"/>
  <c r="K14" s="1"/>
  <c r="I17"/>
  <c r="J17" s="1"/>
  <c r="K17" s="1"/>
  <c r="I18"/>
  <c r="J18" s="1"/>
  <c r="K18" s="1"/>
  <c r="I19"/>
  <c r="J19" s="1"/>
  <c r="K19" s="1"/>
  <c r="I20"/>
  <c r="J20" s="1"/>
  <c r="K20" s="1"/>
  <c r="I21"/>
  <c r="J21" s="1"/>
  <c r="K21" s="1"/>
  <c r="I22"/>
  <c r="J22" s="1"/>
  <c r="K22" s="1"/>
  <c r="I23"/>
  <c r="J23" s="1"/>
  <c r="K23" s="1"/>
  <c r="I24"/>
  <c r="J24" s="1"/>
  <c r="K24" s="1"/>
  <c r="I25"/>
  <c r="J25" s="1"/>
  <c r="K25" s="1"/>
  <c r="I26"/>
  <c r="J26" s="1"/>
  <c r="K26" s="1"/>
  <c r="I27"/>
  <c r="J27" s="1"/>
  <c r="K27" s="1"/>
  <c r="I28"/>
  <c r="J28" s="1"/>
  <c r="K28" s="1"/>
  <c r="I29"/>
  <c r="J29" s="1"/>
  <c r="K29" s="1"/>
  <c r="I30"/>
  <c r="J30" s="1"/>
  <c r="K30" s="1"/>
  <c r="I31"/>
  <c r="J31" s="1"/>
  <c r="K31" s="1"/>
  <c r="I32"/>
  <c r="J32" s="1"/>
  <c r="K32" s="1"/>
  <c r="I33"/>
  <c r="J33" s="1"/>
  <c r="K33" s="1"/>
  <c r="I34"/>
  <c r="J34" s="1"/>
  <c r="K34" s="1"/>
  <c r="I35"/>
  <c r="J35" s="1"/>
  <c r="K35" s="1"/>
  <c r="I36"/>
  <c r="J36" s="1"/>
  <c r="K36" s="1"/>
  <c r="I37"/>
  <c r="J37" s="1"/>
  <c r="K37" s="1"/>
  <c r="I38"/>
  <c r="I39"/>
  <c r="I40"/>
  <c r="J40" s="1"/>
  <c r="K40" s="1"/>
  <c r="I41"/>
  <c r="J41" s="1"/>
  <c r="K41" s="1"/>
  <c r="I42"/>
  <c r="J42" s="1"/>
  <c r="K42" s="1"/>
  <c r="I43"/>
  <c r="J43" s="1"/>
  <c r="K43" s="1"/>
  <c r="I44"/>
  <c r="J44" s="1"/>
  <c r="K44" s="1"/>
  <c r="I45"/>
  <c r="J45" s="1"/>
  <c r="K45" s="1"/>
  <c r="I46"/>
  <c r="J46" s="1"/>
  <c r="K46" s="1"/>
  <c r="I47"/>
  <c r="J47" s="1"/>
  <c r="K47" s="1"/>
  <c r="I48"/>
  <c r="J48" s="1"/>
  <c r="K48" s="1"/>
  <c r="I49"/>
  <c r="J49" s="1"/>
  <c r="K49" s="1"/>
  <c r="I50"/>
  <c r="J50" s="1"/>
  <c r="K50" s="1"/>
  <c r="I51"/>
  <c r="J51" s="1"/>
  <c r="K51" s="1"/>
  <c r="I52"/>
  <c r="J52" s="1"/>
  <c r="K52" s="1"/>
  <c r="I53"/>
  <c r="I54"/>
  <c r="J54" s="1"/>
  <c r="K54" s="1"/>
  <c r="I55"/>
  <c r="J55" s="1"/>
  <c r="K55" s="1"/>
  <c r="I56"/>
  <c r="J56" s="1"/>
  <c r="K56" s="1"/>
  <c r="I57"/>
  <c r="J57" s="1"/>
  <c r="K57" s="1"/>
  <c r="I58"/>
  <c r="J58" s="1"/>
  <c r="K58" s="1"/>
  <c r="I59"/>
  <c r="J59" s="1"/>
  <c r="K59" s="1"/>
  <c r="I60"/>
  <c r="J60" s="1"/>
  <c r="K60" s="1"/>
  <c r="I62"/>
  <c r="J62" s="1"/>
  <c r="K62" s="1"/>
  <c r="I63"/>
  <c r="J63" s="1"/>
  <c r="K63" s="1"/>
  <c r="I67"/>
  <c r="J67" s="1"/>
  <c r="K67" s="1"/>
  <c r="I68"/>
  <c r="J68" s="1"/>
  <c r="K68" s="1"/>
  <c r="J38"/>
  <c r="K38" s="1"/>
  <c r="J39"/>
  <c r="K39" s="1"/>
  <c r="J53"/>
  <c r="K53" s="1"/>
  <c r="G269"/>
  <c r="F189"/>
  <c r="G189"/>
  <c r="H189"/>
  <c r="F183"/>
  <c r="G183"/>
  <c r="H183"/>
  <c r="I183"/>
  <c r="J183"/>
  <c r="E183"/>
  <c r="F177"/>
  <c r="G177"/>
  <c r="H177"/>
  <c r="E177"/>
  <c r="F160"/>
  <c r="G160"/>
  <c r="H160"/>
  <c r="E160"/>
  <c r="F156"/>
  <c r="G156"/>
  <c r="H156"/>
  <c r="I156"/>
  <c r="E156"/>
  <c r="F146"/>
  <c r="G146"/>
  <c r="H146"/>
  <c r="I146"/>
  <c r="E146"/>
  <c r="F141"/>
  <c r="G141"/>
  <c r="H141"/>
  <c r="I141"/>
  <c r="J141"/>
  <c r="E141"/>
  <c r="F136"/>
  <c r="G136"/>
  <c r="H136"/>
  <c r="I136"/>
  <c r="J136"/>
  <c r="E136"/>
  <c r="F126"/>
  <c r="G126"/>
  <c r="H126"/>
  <c r="I126"/>
  <c r="E126"/>
  <c r="F118"/>
  <c r="G118"/>
  <c r="H118"/>
  <c r="I118"/>
  <c r="E118"/>
  <c r="F97"/>
  <c r="G97"/>
  <c r="H97"/>
  <c r="E97"/>
  <c r="F70"/>
  <c r="F4" s="1"/>
  <c r="G70"/>
  <c r="H70"/>
  <c r="E70"/>
  <c r="H4" l="1"/>
  <c r="G4"/>
  <c r="E4"/>
  <c r="J156"/>
  <c r="K270"/>
  <c r="K269" s="1"/>
  <c r="J269"/>
  <c r="J118"/>
  <c r="J146"/>
  <c r="K146"/>
  <c r="K183"/>
  <c r="K121"/>
  <c r="K118" s="1"/>
  <c r="K126"/>
  <c r="J264"/>
  <c r="K264" s="1"/>
  <c r="J248"/>
  <c r="K248" s="1"/>
  <c r="J240"/>
  <c r="K240" s="1"/>
  <c r="K71"/>
  <c r="K92"/>
  <c r="K84"/>
  <c r="K76"/>
  <c r="J88"/>
  <c r="K88" s="1"/>
  <c r="J80"/>
  <c r="K80" s="1"/>
  <c r="J72"/>
  <c r="K72" s="1"/>
  <c r="K106"/>
  <c r="J114"/>
  <c r="K114" s="1"/>
  <c r="J256"/>
  <c r="K256" s="1"/>
  <c r="J110"/>
  <c r="K110" s="1"/>
  <c r="K261"/>
  <c r="K253"/>
  <c r="K245"/>
  <c r="K237"/>
  <c r="K232"/>
  <c r="K216"/>
  <c r="K201"/>
  <c r="J265"/>
  <c r="K265" s="1"/>
  <c r="J257"/>
  <c r="K257" s="1"/>
  <c r="J249"/>
  <c r="K249" s="1"/>
  <c r="J241"/>
  <c r="K241" s="1"/>
  <c r="J220"/>
  <c r="K220" s="1"/>
  <c r="J205"/>
  <c r="K205" s="1"/>
  <c r="J126"/>
  <c r="K103"/>
  <c r="J9"/>
  <c r="K9" s="1"/>
  <c r="K93"/>
  <c r="K167"/>
  <c r="J166"/>
  <c r="K166" s="1"/>
  <c r="J162"/>
  <c r="K162" s="1"/>
  <c r="J266"/>
  <c r="K266" s="1"/>
  <c r="J262"/>
  <c r="K262" s="1"/>
  <c r="J258"/>
  <c r="K258" s="1"/>
  <c r="J250"/>
  <c r="K250" s="1"/>
  <c r="J246"/>
  <c r="K246" s="1"/>
  <c r="J242"/>
  <c r="K242" s="1"/>
  <c r="J238"/>
  <c r="K238" s="1"/>
  <c r="J234"/>
  <c r="K234" s="1"/>
  <c r="J229"/>
  <c r="K229" s="1"/>
  <c r="J225"/>
  <c r="K225" s="1"/>
  <c r="J221"/>
  <c r="K221" s="1"/>
  <c r="J217"/>
  <c r="K217" s="1"/>
  <c r="J213"/>
  <c r="K213" s="1"/>
  <c r="J210"/>
  <c r="K210" s="1"/>
  <c r="J206"/>
  <c r="K206" s="1"/>
  <c r="J202"/>
  <c r="K202" s="1"/>
  <c r="J198"/>
  <c r="K198" s="1"/>
  <c r="J194"/>
  <c r="K194" s="1"/>
  <c r="K91"/>
  <c r="K87"/>
  <c r="K83"/>
  <c r="K79"/>
  <c r="K75"/>
  <c r="K85"/>
  <c r="K98"/>
  <c r="K111"/>
  <c r="K228"/>
  <c r="K224"/>
  <c r="K212"/>
  <c r="K209"/>
  <c r="K197"/>
  <c r="J177"/>
  <c r="I70"/>
  <c r="J73"/>
  <c r="K77"/>
  <c r="K89"/>
  <c r="K102"/>
  <c r="K115"/>
  <c r="J254"/>
  <c r="K254" s="1"/>
  <c r="K81"/>
  <c r="K107"/>
  <c r="K190"/>
  <c r="K260"/>
  <c r="K252"/>
  <c r="K244"/>
  <c r="K236"/>
  <c r="K192"/>
  <c r="K178"/>
  <c r="J90"/>
  <c r="K90" s="1"/>
  <c r="J82"/>
  <c r="K82" s="1"/>
  <c r="J78"/>
  <c r="K78" s="1"/>
  <c r="J74"/>
  <c r="K74" s="1"/>
  <c r="J113"/>
  <c r="K113" s="1"/>
  <c r="J109"/>
  <c r="K109" s="1"/>
  <c r="J105"/>
  <c r="K105" s="1"/>
  <c r="I189"/>
  <c r="K230"/>
  <c r="K226"/>
  <c r="K222"/>
  <c r="K218"/>
  <c r="K214"/>
  <c r="K211"/>
  <c r="K207"/>
  <c r="K203"/>
  <c r="K199"/>
  <c r="K195"/>
  <c r="K191"/>
  <c r="K180"/>
  <c r="I97"/>
  <c r="J116"/>
  <c r="K116" s="1"/>
  <c r="J112"/>
  <c r="K112" s="1"/>
  <c r="J108"/>
  <c r="K108" s="1"/>
  <c r="J104"/>
  <c r="K104" s="1"/>
  <c r="J100"/>
  <c r="K101"/>
  <c r="K179"/>
  <c r="K175"/>
  <c r="K193"/>
  <c r="I177"/>
  <c r="J173"/>
  <c r="K173" s="1"/>
  <c r="J164"/>
  <c r="K164" s="1"/>
  <c r="K174"/>
  <c r="K165"/>
  <c r="K172"/>
  <c r="K171"/>
  <c r="K163"/>
  <c r="I160"/>
  <c r="J10"/>
  <c r="K10" s="1"/>
  <c r="I7"/>
  <c r="I4" l="1"/>
  <c r="J97"/>
  <c r="K177"/>
  <c r="J189"/>
  <c r="K7"/>
  <c r="K189"/>
  <c r="K100"/>
  <c r="K97" s="1"/>
  <c r="J70"/>
  <c r="K73"/>
  <c r="K70" s="1"/>
  <c r="J160"/>
  <c r="K160"/>
  <c r="J7"/>
  <c r="J4" s="1"/>
  <c r="K4" l="1"/>
</calcChain>
</file>

<file path=xl/sharedStrings.xml><?xml version="1.0" encoding="utf-8"?>
<sst xmlns="http://schemas.openxmlformats.org/spreadsheetml/2006/main" count="861" uniqueCount="378">
  <si>
    <t>AYUNTAMIENTO DE PUERTO DEL ROSARIO</t>
  </si>
  <si>
    <t>GASTOS DE PERSONAL</t>
  </si>
  <si>
    <t>Funcionarios</t>
  </si>
  <si>
    <t>Nombre</t>
  </si>
  <si>
    <t>P.Trabajo</t>
  </si>
  <si>
    <t>Categoría</t>
  </si>
  <si>
    <t>R.Básicas</t>
  </si>
  <si>
    <t>Trienios</t>
  </si>
  <si>
    <t>Otras Ret.</t>
  </si>
  <si>
    <t>Complem.</t>
  </si>
  <si>
    <t>Tot.Remun</t>
  </si>
  <si>
    <t>Seg.Soc.</t>
  </si>
  <si>
    <t>TOTAL</t>
  </si>
  <si>
    <t>13200.14 - Seguridad y Orden Público.</t>
  </si>
  <si>
    <t>Inspector</t>
  </si>
  <si>
    <t>A2</t>
  </si>
  <si>
    <t>Sub-Inspector</t>
  </si>
  <si>
    <t>Administrativo</t>
  </si>
  <si>
    <t>C1</t>
  </si>
  <si>
    <t>Oficial Policía Local</t>
  </si>
  <si>
    <t>POL-F-11 VACANTE</t>
  </si>
  <si>
    <t>Policia Local</t>
  </si>
  <si>
    <t>POL-F-23 VACANTE</t>
  </si>
  <si>
    <t>POL-F-36 VACANTE</t>
  </si>
  <si>
    <t>POL-F-49 VACANTE</t>
  </si>
  <si>
    <t>Auxiliar Administrativo</t>
  </si>
  <si>
    <t>C2</t>
  </si>
  <si>
    <t>Auxiliar de vigilancia municipal</t>
  </si>
  <si>
    <t>13600.15 - Servicio de prevención y extinción de incendios.</t>
  </si>
  <si>
    <t>Técnico-a seguridad y emergencias</t>
  </si>
  <si>
    <t>A1</t>
  </si>
  <si>
    <t>Bombero especialista</t>
  </si>
  <si>
    <t>Bombero</t>
  </si>
  <si>
    <t>15100.21 - Urbanismo: planeamiento, gestión, ejecución y disciplina urbanística.</t>
  </si>
  <si>
    <t>Técnico superior urbanismo</t>
  </si>
  <si>
    <t>Técnico-a administración general</t>
  </si>
  <si>
    <t>Técnico-a superior medio ambiente</t>
  </si>
  <si>
    <t>Arquitecto Técnico</t>
  </si>
  <si>
    <t>Delineante</t>
  </si>
  <si>
    <t>Inspector-a  urbanismo y medio ambiente</t>
  </si>
  <si>
    <t>23100.16 - Asistencia social primaria.</t>
  </si>
  <si>
    <t>Abogado-a</t>
  </si>
  <si>
    <t>Trabajador-a Social</t>
  </si>
  <si>
    <t>23101.16 - Asistencia social primaria.</t>
  </si>
  <si>
    <t>E</t>
  </si>
  <si>
    <t>Ayudante de gestión social</t>
  </si>
  <si>
    <t>23102.16 - Asistencia social primaria.</t>
  </si>
  <si>
    <t>Animador-a sociocomunitario</t>
  </si>
  <si>
    <t>Monitor-a Social</t>
  </si>
  <si>
    <t>23104.16 - Asistencia social primaria.</t>
  </si>
  <si>
    <t>23105.16 - Asistencia social primaria.</t>
  </si>
  <si>
    <t>Pedagogo-a</t>
  </si>
  <si>
    <t>Psicólogo-a</t>
  </si>
  <si>
    <t>32000.20 - Administración general de educación.</t>
  </si>
  <si>
    <t>Técnico-a archivo</t>
  </si>
  <si>
    <t>33000.27 - Administración general de cultura.</t>
  </si>
  <si>
    <t>Encargado-a general biblioteca</t>
  </si>
  <si>
    <t>Coordinador-a cultura</t>
  </si>
  <si>
    <t>SPC-F-19 VACANTE  (Ocupada interinamente)</t>
  </si>
  <si>
    <t>SPC-F-20 VACANTE  (Ocupada interinamente)</t>
  </si>
  <si>
    <t>34000.28 - Administración general de deportes.</t>
  </si>
  <si>
    <t>Técnico-a superior deportes</t>
  </si>
  <si>
    <t>Técnico medio servicios deportivos</t>
  </si>
  <si>
    <t>Informador-a juvenil</t>
  </si>
  <si>
    <t>45000.22 - Administración general de infraestructuras.</t>
  </si>
  <si>
    <t>Ingeniero-a Técnico Obras Públicas</t>
  </si>
  <si>
    <t>92000.11 - Administración General.</t>
  </si>
  <si>
    <t>Arquitecto</t>
  </si>
  <si>
    <t>Interventor-a</t>
  </si>
  <si>
    <t>Secretario-a</t>
  </si>
  <si>
    <t>TES-F-01 VACANTE</t>
  </si>
  <si>
    <t>Tesorero-a</t>
  </si>
  <si>
    <t>Técnico de Administración General</t>
  </si>
  <si>
    <t>Técnico-a</t>
  </si>
  <si>
    <t>Técnico-a informático</t>
  </si>
  <si>
    <t>Técnico-a superior de gestión presupuestaria</t>
  </si>
  <si>
    <t>Técnico-a superior de prevención de riesgos laborales</t>
  </si>
  <si>
    <t>Técnico Medio</t>
  </si>
  <si>
    <t>Técnico-a gestión tributaria</t>
  </si>
  <si>
    <t>Técnico-a municipal de subvenciones</t>
  </si>
  <si>
    <t>SPC-F-42 VACANTE  (Ocupada interinamente)</t>
  </si>
  <si>
    <t>Técnico-a turismo</t>
  </si>
  <si>
    <t>CTRT-F-24 VACANTE  (Ocupada interinamente)</t>
  </si>
  <si>
    <t>INT-F-24 VACANTE  (Ocupada interinamente)</t>
  </si>
  <si>
    <t>SECR-F-20 VACANTE  (Ocupada interinamente)</t>
  </si>
  <si>
    <t>SPC-F-62 GIL DOMINGUEZ, PETRA</t>
  </si>
  <si>
    <t>TES-F-08 VACANTE  (Ocupada interinamente)</t>
  </si>
  <si>
    <t>Auxiliar atención ciudadana</t>
  </si>
  <si>
    <t>RRHH-F-12 VACANTE  (Ocupada interinamente)</t>
  </si>
  <si>
    <t>SECR-F-18 VACANTE  (Ocupada interinamente)</t>
  </si>
  <si>
    <t>Auxiliar notificador-a</t>
  </si>
  <si>
    <t>Telefonista</t>
  </si>
  <si>
    <t>Auxiliar de información</t>
  </si>
  <si>
    <t>92200.12 - Coordinación y organización institucional de las entidades locales.</t>
  </si>
  <si>
    <t>Maestro-a Industrial Metal</t>
  </si>
  <si>
    <t>Oficial de primera</t>
  </si>
  <si>
    <t>Oficial ayudante mantenimiento y obras</t>
  </si>
  <si>
    <t>Oficial Electricista</t>
  </si>
  <si>
    <t>oficial limpiadora</t>
  </si>
  <si>
    <t>Oficial mantenimiento y obras</t>
  </si>
  <si>
    <t>Oficial Segunda</t>
  </si>
  <si>
    <t>Auxiliar ayudante mantenimiento y obras</t>
  </si>
  <si>
    <t>Limpiador-a</t>
  </si>
  <si>
    <t>Presupuesto 2026</t>
  </si>
  <si>
    <t>POL-F-32 VACANTE</t>
  </si>
  <si>
    <t>POL-F-22 VACANTE</t>
  </si>
  <si>
    <t>POL-F-21 VACANTE</t>
  </si>
  <si>
    <t>POL-F-18 VACANTE</t>
  </si>
  <si>
    <t>POL-F-06 VACANTE</t>
  </si>
  <si>
    <t>SEG-F-02 VACANTE (Ocupada interinamente)</t>
  </si>
  <si>
    <t>BBR-F-05 VACANTE</t>
  </si>
  <si>
    <t>SEG-F-1 VACANTE (Ocupada interinamente)</t>
  </si>
  <si>
    <t>URB-F-13  VACANTE  (Ocupada interinamente)</t>
  </si>
  <si>
    <t>URB-F-41 VACANTE ( Ocupada interinamente)</t>
  </si>
  <si>
    <t>URB-F-30 VACANTE</t>
  </si>
  <si>
    <t>URB-F-43 VACANTE (  Ocupada interinamente)</t>
  </si>
  <si>
    <t>SSCC-F-10 Vacante (Ocupada interinamente)</t>
  </si>
  <si>
    <t xml:space="preserve">SSCC-F-34 VACANTE </t>
  </si>
  <si>
    <t xml:space="preserve">SSCC-F-35 VACANTE </t>
  </si>
  <si>
    <t xml:space="preserve">SSCC-F-36 VACANTE </t>
  </si>
  <si>
    <t xml:space="preserve">SSCC-F-37 VACANTE </t>
  </si>
  <si>
    <t>Gestor Cultural</t>
  </si>
  <si>
    <t>SPC-F-61 VACANTE ( Ocupada interinamente)</t>
  </si>
  <si>
    <t>OBR-F-6 VACANTE (Ocupada interinamente)</t>
  </si>
  <si>
    <t>CTRT-F-19 VACANTE (  Ocupada interinamente)</t>
  </si>
  <si>
    <t>CTRT-F-16 VACANTE ( Ocupada interinamente)</t>
  </si>
  <si>
    <t>CTRT-F-17 VACANTE (  Ocupada interinamente)</t>
  </si>
  <si>
    <t>SECR-F-32 VACANTE</t>
  </si>
  <si>
    <t xml:space="preserve">RRHH-F-15 VACANTE </t>
  </si>
  <si>
    <t xml:space="preserve">RRHH-F-6 VACANTE </t>
  </si>
  <si>
    <t>SECR-F-05 VACANTE ( Ocupada Interinamente)</t>
  </si>
  <si>
    <t>INT-F-3 VACANTE (  Ocupada interinamente)</t>
  </si>
  <si>
    <t xml:space="preserve">CTRT-F-32 VACANTE </t>
  </si>
  <si>
    <t>INT-F-9 VACANTE (  Ocupada interinamente))</t>
  </si>
  <si>
    <t xml:space="preserve">RRHH-F-08 VACANTE  </t>
  </si>
  <si>
    <t>SECR-F-48 VACANTE ( Ocupada interidamente)</t>
  </si>
  <si>
    <t>SPC-F-44 VACANTE (  Ocupada interinamente))</t>
  </si>
  <si>
    <t>SPC-F-50 VACANTE (  Ocupada interinamente)</t>
  </si>
  <si>
    <t>SECR-F-38 VACANTE (  Ocupada interinamente))</t>
  </si>
  <si>
    <t>RRHH-F-9 VACANTE (Ocupada interinamente))</t>
  </si>
  <si>
    <t>TES-F-14 VACANTE ( Ocupada interidamente)</t>
  </si>
  <si>
    <t>OBR-F-44 VACANTE ( ocupada interidamente)</t>
  </si>
  <si>
    <t>SPC-F-56 VACANTE Ocupada interinamente</t>
  </si>
  <si>
    <t>Técnico-a desarrollo local</t>
  </si>
  <si>
    <t xml:space="preserve">URB-F-10 </t>
  </si>
  <si>
    <t xml:space="preserve">C1 </t>
  </si>
  <si>
    <t>Ingeniero Industrial</t>
  </si>
  <si>
    <t>POL-F-02 OCUPADO</t>
  </si>
  <si>
    <t>POL-F-03 OCUPADO</t>
  </si>
  <si>
    <t>SEG-F-03 OCUPADO</t>
  </si>
  <si>
    <t>POL-F-04 OCUPADO</t>
  </si>
  <si>
    <t>POL-F-05 OCUPADO</t>
  </si>
  <si>
    <t>POL-F-07 VACANTE NC 2026</t>
  </si>
  <si>
    <t>POL-F-08 VACANTE NC 2026</t>
  </si>
  <si>
    <t>POL-F-09 OCUPADO</t>
  </si>
  <si>
    <t>POL-F-10 OCUPADO</t>
  </si>
  <si>
    <t>POL-F-14 OCUPADO</t>
  </si>
  <si>
    <t>POL-F-15 OCUPADO</t>
  </si>
  <si>
    <t>POL-F-16 OCUPADO</t>
  </si>
  <si>
    <t>POL-F-17 OCUPADO</t>
  </si>
  <si>
    <t>POL-F-19 OCUPADO</t>
  </si>
  <si>
    <t>POL-F-20 OCUPADO</t>
  </si>
  <si>
    <t>POL-F-24 OCUPADO</t>
  </si>
  <si>
    <t>POL-F-25 OCUPADO</t>
  </si>
  <si>
    <t>POL-F-26 OCUPADO</t>
  </si>
  <si>
    <t>POL-F-28 OCUPADO</t>
  </si>
  <si>
    <t>POL-F-27 OCUPADO</t>
  </si>
  <si>
    <t>POL-F-29  OCUPADO</t>
  </si>
  <si>
    <t>POL-F-30 OCUPADO</t>
  </si>
  <si>
    <t>POL-F-31 OCUPADO</t>
  </si>
  <si>
    <t>POL-F-33 OCUPADO</t>
  </si>
  <si>
    <t>POL-F-35 OCUPADO</t>
  </si>
  <si>
    <t>POL-F-34  OCUPADO</t>
  </si>
  <si>
    <t>POL-F-37 OCUPADO</t>
  </si>
  <si>
    <t>POL-F-38 OCUPADO</t>
  </si>
  <si>
    <t>POL-F-39 OCUPADO</t>
  </si>
  <si>
    <t>POL-F-40 OCUPADO</t>
  </si>
  <si>
    <t>POL-F-41 OCUPADO</t>
  </si>
  <si>
    <t>POL-F-42 OCUPADO</t>
  </si>
  <si>
    <t>POL-F-43 OCUPADO</t>
  </si>
  <si>
    <t>POL-F-44  OCUPADO</t>
  </si>
  <si>
    <t>POL-F-45 OCUPADO</t>
  </si>
  <si>
    <t>POL-F-46 OCUPADO</t>
  </si>
  <si>
    <t>POL-F-47 OCUPADO</t>
  </si>
  <si>
    <t>POL-F-48 OCUPADO</t>
  </si>
  <si>
    <t>POL-F-50 OCUPADO</t>
  </si>
  <si>
    <t>POL-F-51 OCUPADO</t>
  </si>
  <si>
    <t>POL-F-52 OCUPADO</t>
  </si>
  <si>
    <t>POL-F-53 OCUPADO</t>
  </si>
  <si>
    <t>POL-F-54 OCUPADO</t>
  </si>
  <si>
    <t>POL-F-55VACANTE NC 2026</t>
  </si>
  <si>
    <t>SEG-F-04 VACANTE ( Ocupada interinamente)</t>
  </si>
  <si>
    <t>POL-F-58VACANTE NC 2026</t>
  </si>
  <si>
    <t>POL-F-59VACANTE 2026</t>
  </si>
  <si>
    <t>POL-F-60VACANTE NC2026</t>
  </si>
  <si>
    <t>SEG-F-05 VACANTE</t>
  </si>
  <si>
    <t>BBR-F-44 OCUPADO</t>
  </si>
  <si>
    <t>BBR-F-45 OCUPADO</t>
  </si>
  <si>
    <t>BBR-F-46 OCUPADO</t>
  </si>
  <si>
    <t>BBR-F-47 OCUPADO</t>
  </si>
  <si>
    <t>BBR-F-48 OCUPADO</t>
  </si>
  <si>
    <t>BBR-F-49 OCUPADO</t>
  </si>
  <si>
    <t>BBR-F-50 OCUPADO</t>
  </si>
  <si>
    <t>BBR-F-63 VACANTE (NC2026)</t>
  </si>
  <si>
    <t>BBR-F-09 VACANTE  (Ocupada interinamente)</t>
  </si>
  <si>
    <t>BBR-F-64 VACANTE (NC2026)</t>
  </si>
  <si>
    <t>BBR-F-65 VACANTE (NC2026)</t>
  </si>
  <si>
    <t xml:space="preserve">C2 </t>
  </si>
  <si>
    <t>BBR-F-51 OCUPADO</t>
  </si>
  <si>
    <t xml:space="preserve">BBR-F-52 VACANTE </t>
  </si>
  <si>
    <t>BBR-F-53  OCUPADO</t>
  </si>
  <si>
    <t>BBR-F-54   OCUPADO</t>
  </si>
  <si>
    <t>BBR-F-55  OCUPADO</t>
  </si>
  <si>
    <t>BBR-F-04  OCUPADO</t>
  </si>
  <si>
    <t>BBR-F-07  OCUPADO</t>
  </si>
  <si>
    <t>BBR-F-16  OCUPADO</t>
  </si>
  <si>
    <t>BBR-F-19  OCUPADO</t>
  </si>
  <si>
    <t>BBR-F-20  OCUPADO</t>
  </si>
  <si>
    <t>BBR-F-21  OCUPADO</t>
  </si>
  <si>
    <t>BBR-F-22  OCUPADO</t>
  </si>
  <si>
    <t>URB-F-09  OCUPADO</t>
  </si>
  <si>
    <t>URB-F-11  OCUPADO</t>
  </si>
  <si>
    <t>VACANTE NC 2026</t>
  </si>
  <si>
    <t>URB-F-5  OCUPADO</t>
  </si>
  <si>
    <t>URB-F-6  OCUPADO</t>
  </si>
  <si>
    <t xml:space="preserve">A2 </t>
  </si>
  <si>
    <t>URB-F-21  OCUPADO</t>
  </si>
  <si>
    <t>URB-F-22  OCUPADO</t>
  </si>
  <si>
    <t>URB-F-34  OCUPADO</t>
  </si>
  <si>
    <t>URB-F-47  OCUPADO</t>
  </si>
  <si>
    <t>URB-F-48  OCUPADO</t>
  </si>
  <si>
    <t>URB-F-49  OCUPADO</t>
  </si>
  <si>
    <t>URB-F-50  OCUPADO</t>
  </si>
  <si>
    <t>URB-F-16  OCUPADO</t>
  </si>
  <si>
    <t>URB-F-36  OCUPADO</t>
  </si>
  <si>
    <t>URB-F-51  OCUPADO</t>
  </si>
  <si>
    <t>SSCC-F-04  OCUPADO</t>
  </si>
  <si>
    <t>SSCC-F-18  OCUPADO</t>
  </si>
  <si>
    <t>SSCC-F-54  OCUPADO</t>
  </si>
  <si>
    <t>SSCC-F-55  OCUPADO</t>
  </si>
  <si>
    <t>SSCC-F-56  OCUPADO</t>
  </si>
  <si>
    <t>SSCC-F-14  OCUPADO</t>
  </si>
  <si>
    <t>SSCC-F-61  OCUPADO</t>
  </si>
  <si>
    <t>SSCC-F-63  OCUPADO</t>
  </si>
  <si>
    <t>SSCC-F-2 VACANTE  NC 2026</t>
  </si>
  <si>
    <t>Subalterno/a</t>
  </si>
  <si>
    <t>SSCC-F-57  OCUPADO</t>
  </si>
  <si>
    <t>SSCC-F-58  OCUPADO</t>
  </si>
  <si>
    <t>SSCC-F-29  OCUPADO</t>
  </si>
  <si>
    <t>SSCC-F-11  OCUPADO</t>
  </si>
  <si>
    <t>SSCC-F-16  OCUPADO</t>
  </si>
  <si>
    <t>SSCC-F-17  OCUPADO</t>
  </si>
  <si>
    <t>SSCC-F-5  OCUPADO</t>
  </si>
  <si>
    <t>SSCC-F-6  OCUPADO</t>
  </si>
  <si>
    <t>SSCC-F-12  OCUPADO</t>
  </si>
  <si>
    <t>SSCC-F-13  OCUPADO</t>
  </si>
  <si>
    <t>SSCC-F-15  OCUPADO</t>
  </si>
  <si>
    <t>SSCC-F-19  OCUPADO</t>
  </si>
  <si>
    <t>SSCC-F-45  OCUPADO</t>
  </si>
  <si>
    <t>SSCC-F-21  OCUPADO</t>
  </si>
  <si>
    <t>SPC-F-09  OCUPADO</t>
  </si>
  <si>
    <t>SPC-F-10 VACANTE  (Ocupada interinamente)</t>
  </si>
  <si>
    <t xml:space="preserve">SPC-F-04 VACANTE  </t>
  </si>
  <si>
    <t>SPC-F-56 OCUPADO</t>
  </si>
  <si>
    <t>SPC-F-57B  OCUPADO</t>
  </si>
  <si>
    <t>SPC-F-58 OCUPADO</t>
  </si>
  <si>
    <t>SPC-F-60 OCUPADO</t>
  </si>
  <si>
    <t>SPC-F-63 OCUPADO</t>
  </si>
  <si>
    <t>SPC-F-65 OCUPADO</t>
  </si>
  <si>
    <t>SPC-F-24 OCUPADO</t>
  </si>
  <si>
    <t>SPC-F-33 OCUPADO</t>
  </si>
  <si>
    <t>SPC-F-66 OCUPADO</t>
  </si>
  <si>
    <t>SPC-F-67 OCUPADO</t>
  </si>
  <si>
    <t>SPC-F-71 OCUPADO</t>
  </si>
  <si>
    <t>SPC-F-06 OCUPADO</t>
  </si>
  <si>
    <t>SPC-F-07 OCUPADO</t>
  </si>
  <si>
    <t>SPC-F-64 OCUPADO</t>
  </si>
  <si>
    <t>SPC-F-15 VACANTE ( Ocupada interinamente)</t>
  </si>
  <si>
    <t>OBR-F-4 OCUPADO</t>
  </si>
  <si>
    <t>OBR-F-7 OCUPADO</t>
  </si>
  <si>
    <t>OBR-F-147 OCUPADO</t>
  </si>
  <si>
    <t xml:space="preserve">A1 </t>
  </si>
  <si>
    <t>INT-F-01 OCUPADO</t>
  </si>
  <si>
    <t>SECR-F-01 VACANTE</t>
  </si>
  <si>
    <t>CTRT-F-32 VACANTE (  Ocupada interinamente)</t>
  </si>
  <si>
    <t>TES-F-27 VACANTE (  Ocupada interinamente)</t>
  </si>
  <si>
    <t>INT-F-6 VACANTE VACANTE (  Ocupada interinamente)</t>
  </si>
  <si>
    <t>SPC-F-70 VACANTE VACANTE (  Ocupada interinamente)</t>
  </si>
  <si>
    <t>CTRT-F-13 OCUPADO</t>
  </si>
  <si>
    <t>CTRT-F-14  OCUPADO</t>
  </si>
  <si>
    <t>Técnico-a  de prensa</t>
  </si>
  <si>
    <t>CTRT-F-4 VACANTE (  Ocupada interinamente)</t>
  </si>
  <si>
    <t>INT-F-15 OCUPADO</t>
  </si>
  <si>
    <t>SECR-F-04 VACANTE ( Ocupada interinamente)</t>
  </si>
  <si>
    <t>SPC-F-05 OCUPADO</t>
  </si>
  <si>
    <t>SPC-F-41 VACANTE ( Ocupada interinamente)</t>
  </si>
  <si>
    <t>TES-F-02 OCUPADO</t>
  </si>
  <si>
    <t>INT-F-5  OCUPADO</t>
  </si>
  <si>
    <t>Inspector de Recaudación</t>
  </si>
  <si>
    <t>TES-F-30  NC2026</t>
  </si>
  <si>
    <t>RRHH-F-05 OCUPADO</t>
  </si>
  <si>
    <t>TES-F-04 OCUPADO</t>
  </si>
  <si>
    <t>SECR-F-33 OCUPADO</t>
  </si>
  <si>
    <t>ALC-F-08 VACANTE</t>
  </si>
  <si>
    <t>CTRT-F-30 OCUPADO</t>
  </si>
  <si>
    <t>CTRT-F-31 OCUPADO</t>
  </si>
  <si>
    <t>INT-F-22  OCUPADO</t>
  </si>
  <si>
    <t>RRHH-F-11 OCUPADO</t>
  </si>
  <si>
    <t xml:space="preserve">SECR-F-24 VACANTE  </t>
  </si>
  <si>
    <t>SECR-F-53 OCUPADO</t>
  </si>
  <si>
    <t>SECR-F-54 OCUPADO</t>
  </si>
  <si>
    <t>SECR-F-7 OCUPADO</t>
  </si>
  <si>
    <t>SPC-F-L-72 VACANTE (  Ocupada interinamente))</t>
  </si>
  <si>
    <t>TES-F-10 OCUPADO</t>
  </si>
  <si>
    <t>TES-F-22  OCUPADO</t>
  </si>
  <si>
    <t>TES-F-23  OCUPADO</t>
  </si>
  <si>
    <t>TES-F-25  OCUPADO</t>
  </si>
  <si>
    <t>TES-F-26  OCUPADO</t>
  </si>
  <si>
    <t>TES-F-27  OCUPADO</t>
  </si>
  <si>
    <t>TES-F-9  OCUPADO</t>
  </si>
  <si>
    <t>SECR-F-51  OCUPADO</t>
  </si>
  <si>
    <t>RRHH-F-26   OCUPADO</t>
  </si>
  <si>
    <t>SECR-F-26  OCUPADO</t>
  </si>
  <si>
    <t>SECR-F-55  OCUPADO</t>
  </si>
  <si>
    <t>SECR-F-57  OCUPADO</t>
  </si>
  <si>
    <t>TES-F-24  OCUPADO</t>
  </si>
  <si>
    <t>SECR-F-22  OCUPADO</t>
  </si>
  <si>
    <t>SECR-F-29  OCUPADO</t>
  </si>
  <si>
    <t>SECR-F-58  OCUPADO</t>
  </si>
  <si>
    <t>RRHH-F-2  VACANTE</t>
  </si>
  <si>
    <t>OBR-F-181 NC 2026</t>
  </si>
  <si>
    <t>OBR-F-8 NC 2026</t>
  </si>
  <si>
    <t>OBR-F-142  OCUPADO</t>
  </si>
  <si>
    <t>OBR-F-143   OCUPADO</t>
  </si>
  <si>
    <t>OBR-F-144   OCUPADO</t>
  </si>
  <si>
    <t>OBR-F-145  OCUPADO</t>
  </si>
  <si>
    <t>OBR-F-146   OCUPADO</t>
  </si>
  <si>
    <t>OBR-F-148   OCUPADO</t>
  </si>
  <si>
    <t>OBR-F-19   OCUPADO</t>
  </si>
  <si>
    <t>OBR-F-29  OCUPADO</t>
  </si>
  <si>
    <t>OBR-F-151   OCUPADO</t>
  </si>
  <si>
    <t>Capataz</t>
  </si>
  <si>
    <t>OBR-F-152   OCUPADO</t>
  </si>
  <si>
    <t>OBR-F-153   OCUPADO</t>
  </si>
  <si>
    <t>OBR-F-154   OCUPADO</t>
  </si>
  <si>
    <t>OBR-F-155   OCUPADO</t>
  </si>
  <si>
    <t>OBR-F-165   OCUPADO</t>
  </si>
  <si>
    <t>OBR-F-33   OCUPADO</t>
  </si>
  <si>
    <t>OBR-F-160   OCUPADO</t>
  </si>
  <si>
    <t>OBR-F-67   OCUPADO</t>
  </si>
  <si>
    <t>OBR-F-34   OCUPADO</t>
  </si>
  <si>
    <t>OBR-F-35   OCUPADO</t>
  </si>
  <si>
    <t>OBR-F-37   OCUPADO</t>
  </si>
  <si>
    <t>OBR-F-39   OCUPADO</t>
  </si>
  <si>
    <t>OBR-F-131   OCUPADO</t>
  </si>
  <si>
    <t>OBR-F-132   OCUPADO</t>
  </si>
  <si>
    <t>OBR-F-133   OCUPADO</t>
  </si>
  <si>
    <t>OBR-F-134   OCUPADO</t>
  </si>
  <si>
    <t>OBR-F-135   OCUPADO</t>
  </si>
  <si>
    <t>OBR-F-136   OCUPADO</t>
  </si>
  <si>
    <t>OBR-F-139   OCUPADO</t>
  </si>
  <si>
    <t>OBR-F-140   OCUPADO</t>
  </si>
  <si>
    <t>OBR-F-48   OCUPADO</t>
  </si>
  <si>
    <t>OBR-F-49   OCUPADO</t>
  </si>
  <si>
    <t>OBR-F-51   OCUPADO</t>
  </si>
  <si>
    <t>OBR-F-52   OCUPADO</t>
  </si>
  <si>
    <t>OBR-F-68   OCUPADO</t>
  </si>
  <si>
    <t>OBR-F-71   OCUPADO</t>
  </si>
  <si>
    <t>OBR-F-73   OCUPADO</t>
  </si>
  <si>
    <t>OBR-F-41 OCUPADA</t>
  </si>
  <si>
    <t>OBR-F-43 OCUPADA</t>
  </si>
  <si>
    <t>SPC-F-L-73 VACANTE</t>
  </si>
  <si>
    <t>SECR-F-L-59 VACANTE</t>
  </si>
  <si>
    <t>TES-F-L-28 VACANTE (Ocupada interidamente)</t>
  </si>
  <si>
    <t>POL-F-56 OCUPADO</t>
  </si>
  <si>
    <t>POL-F-57 OCUPADO</t>
  </si>
  <si>
    <t>CTRT-F-21 VACANTE</t>
  </si>
  <si>
    <t>ANEXO III</t>
  </si>
</sst>
</file>

<file path=xl/styles.xml><?xml version="1.0" encoding="utf-8"?>
<styleSheet xmlns="http://schemas.openxmlformats.org/spreadsheetml/2006/main">
  <numFmts count="2">
    <numFmt numFmtId="164" formatCode="#,##0.00;[Red]&quot;-&quot;\ #,##0.00"/>
    <numFmt numFmtId="165" formatCode="#,##0.00\ \€\ ;[Red]&quot;-&quot;\ #,##0.00\ \€\ "/>
  </numFmts>
  <fonts count="12">
    <font>
      <sz val="11"/>
      <color rgb="FF000000"/>
      <name val="Calibri"/>
    </font>
    <font>
      <b/>
      <sz val="10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FFFFFF"/>
      <name val="Calibri"/>
      <family val="2"/>
    </font>
    <font>
      <b/>
      <sz val="18"/>
      <color rgb="FFFFFFFF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548235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rgb="FFA9D08E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Continuous"/>
    </xf>
    <xf numFmtId="0" fontId="6" fillId="3" borderId="0" xfId="0" applyFont="1" applyFill="1"/>
    <xf numFmtId="164" fontId="6" fillId="3" borderId="0" xfId="0" applyNumberFormat="1" applyFont="1" applyFill="1"/>
    <xf numFmtId="164" fontId="4" fillId="2" borderId="0" xfId="0" applyNumberFormat="1" applyFont="1" applyFill="1" applyAlignment="1">
      <alignment horizontal="right"/>
    </xf>
    <xf numFmtId="49" fontId="8" fillId="0" borderId="0" xfId="0" applyNumberFormat="1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164" fontId="8" fillId="0" borderId="0" xfId="0" applyNumberFormat="1" applyFont="1" applyBorder="1"/>
    <xf numFmtId="165" fontId="8" fillId="0" borderId="0" xfId="0" applyNumberFormat="1" applyFont="1" applyBorder="1"/>
    <xf numFmtId="164" fontId="8" fillId="0" borderId="0" xfId="0" applyNumberFormat="1" applyFont="1" applyFill="1" applyBorder="1"/>
    <xf numFmtId="164" fontId="7" fillId="6" borderId="0" xfId="0" applyNumberFormat="1" applyFont="1" applyFill="1"/>
    <xf numFmtId="49" fontId="7" fillId="6" borderId="0" xfId="0" applyNumberFormat="1" applyFont="1" applyFill="1" applyAlignment="1">
      <alignment horizontal="left" vertical="top" wrapText="1"/>
    </xf>
    <xf numFmtId="0" fontId="0" fillId="4" borderId="0" xfId="0" applyFill="1"/>
    <xf numFmtId="0" fontId="0" fillId="0" borderId="0" xfId="0" applyFill="1"/>
    <xf numFmtId="49" fontId="7" fillId="5" borderId="0" xfId="0" applyNumberFormat="1" applyFont="1" applyFill="1" applyAlignment="1">
      <alignment horizontal="left" vertical="top" wrapText="1"/>
    </xf>
    <xf numFmtId="164" fontId="7" fillId="6" borderId="0" xfId="0" applyNumberFormat="1" applyFont="1" applyFill="1" applyBorder="1"/>
    <xf numFmtId="164" fontId="7" fillId="5" borderId="0" xfId="0" applyNumberFormat="1" applyFont="1" applyFill="1"/>
    <xf numFmtId="165" fontId="7" fillId="5" borderId="0" xfId="0" applyNumberFormat="1" applyFont="1" applyFill="1"/>
    <xf numFmtId="49" fontId="8" fillId="5" borderId="0" xfId="0" applyNumberFormat="1" applyFont="1" applyFill="1" applyAlignment="1">
      <alignment horizontal="left" vertical="top" wrapText="1"/>
    </xf>
    <xf numFmtId="49" fontId="7" fillId="5" borderId="0" xfId="0" applyNumberFormat="1" applyFont="1" applyFill="1" applyBorder="1" applyAlignment="1">
      <alignment horizontal="left" vertical="top" wrapText="1"/>
    </xf>
    <xf numFmtId="164" fontId="7" fillId="5" borderId="0" xfId="0" applyNumberFormat="1" applyFont="1" applyFill="1" applyBorder="1"/>
    <xf numFmtId="165" fontId="7" fillId="5" borderId="0" xfId="0" applyNumberFormat="1" applyFont="1" applyFill="1" applyBorder="1"/>
    <xf numFmtId="49" fontId="8" fillId="5" borderId="0" xfId="0" applyNumberFormat="1" applyFont="1" applyFill="1" applyBorder="1" applyAlignment="1">
      <alignment horizontal="left" vertical="top" wrapText="1"/>
    </xf>
    <xf numFmtId="49" fontId="7" fillId="6" borderId="0" xfId="0" applyNumberFormat="1" applyFont="1" applyFill="1" applyBorder="1" applyAlignment="1">
      <alignment horizontal="left" vertical="top" wrapText="1"/>
    </xf>
    <xf numFmtId="49" fontId="7" fillId="0" borderId="0" xfId="0" applyNumberFormat="1" applyFont="1" applyFill="1" applyAlignment="1">
      <alignment horizontal="left" vertical="top" wrapText="1"/>
    </xf>
    <xf numFmtId="164" fontId="7" fillId="0" borderId="0" xfId="0" applyNumberFormat="1" applyFont="1" applyFill="1"/>
    <xf numFmtId="165" fontId="7" fillId="0" borderId="0" xfId="0" applyNumberFormat="1" applyFont="1" applyFill="1"/>
    <xf numFmtId="164" fontId="9" fillId="0" borderId="0" xfId="0" applyNumberFormat="1" applyFont="1" applyFill="1"/>
    <xf numFmtId="49" fontId="7" fillId="6" borderId="0" xfId="0" applyNumberFormat="1" applyFont="1" applyFill="1" applyBorder="1" applyAlignment="1">
      <alignment horizontal="left" vertical="top" wrapText="1"/>
    </xf>
    <xf numFmtId="49" fontId="7" fillId="5" borderId="0" xfId="0" applyNumberFormat="1" applyFont="1" applyFill="1" applyBorder="1" applyAlignment="1">
      <alignment horizontal="left" vertical="top" wrapText="1"/>
    </xf>
    <xf numFmtId="49" fontId="7" fillId="5" borderId="0" xfId="0" applyNumberFormat="1" applyFont="1" applyFill="1" applyAlignment="1">
      <alignment horizontal="left" vertical="top" wrapText="1"/>
    </xf>
    <xf numFmtId="49" fontId="7" fillId="6" borderId="0" xfId="0" applyNumberFormat="1" applyFont="1" applyFill="1" applyAlignment="1">
      <alignment horizontal="left" vertical="top" wrapText="1"/>
    </xf>
    <xf numFmtId="49" fontId="7" fillId="0" borderId="0" xfId="0" applyNumberFormat="1" applyFont="1" applyFill="1" applyAlignment="1">
      <alignment horizontal="left" vertical="top" wrapText="1"/>
    </xf>
    <xf numFmtId="49" fontId="7" fillId="0" borderId="0" xfId="0" applyNumberFormat="1" applyFont="1" applyFill="1" applyAlignment="1">
      <alignment horizontal="left" vertical="top" wrapText="1"/>
    </xf>
    <xf numFmtId="49" fontId="7" fillId="5" borderId="0" xfId="0" applyNumberFormat="1" applyFont="1" applyFill="1" applyAlignment="1">
      <alignment horizontal="left" vertical="top" wrapText="1"/>
    </xf>
    <xf numFmtId="49" fontId="8" fillId="0" borderId="0" xfId="0" applyNumberFormat="1" applyFont="1" applyFill="1" applyAlignment="1">
      <alignment horizontal="left" vertical="top" wrapText="1"/>
    </xf>
    <xf numFmtId="49" fontId="7" fillId="6" borderId="0" xfId="0" applyNumberFormat="1" applyFont="1" applyFill="1" applyBorder="1" applyAlignment="1">
      <alignment horizontal="left" vertical="top" wrapText="1"/>
    </xf>
    <xf numFmtId="0" fontId="0" fillId="5" borderId="0" xfId="0" applyFill="1"/>
    <xf numFmtId="49" fontId="7" fillId="0" borderId="0" xfId="0" applyNumberFormat="1" applyFont="1" applyFill="1" applyBorder="1" applyAlignment="1">
      <alignment horizontal="left" vertical="top" wrapText="1"/>
    </xf>
    <xf numFmtId="164" fontId="7" fillId="0" borderId="0" xfId="0" applyNumberFormat="1" applyFont="1" applyFill="1" applyBorder="1"/>
    <xf numFmtId="165" fontId="7" fillId="0" borderId="0" xfId="0" applyNumberFormat="1" applyFont="1" applyFill="1" applyBorder="1"/>
    <xf numFmtId="49" fontId="8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164" fontId="7" fillId="0" borderId="1" xfId="0" applyNumberFormat="1" applyFont="1" applyFill="1" applyBorder="1"/>
    <xf numFmtId="0" fontId="0" fillId="0" borderId="0" xfId="0" applyFill="1" applyBorder="1"/>
    <xf numFmtId="49" fontId="7" fillId="0" borderId="0" xfId="0" applyNumberFormat="1" applyFont="1" applyFill="1" applyAlignment="1">
      <alignment horizontal="left" vertical="top" wrapText="1"/>
    </xf>
    <xf numFmtId="0" fontId="10" fillId="0" borderId="0" xfId="0" applyFont="1"/>
    <xf numFmtId="49" fontId="7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49" fontId="7" fillId="6" borderId="0" xfId="0" applyNumberFormat="1" applyFont="1" applyFill="1" applyBorder="1" applyAlignment="1">
      <alignment horizontal="left" vertical="top" wrapText="1"/>
    </xf>
    <xf numFmtId="0" fontId="7" fillId="6" borderId="0" xfId="0" applyFont="1" applyFill="1" applyBorder="1" applyAlignment="1">
      <alignment horizontal="left" vertical="top" wrapText="1"/>
    </xf>
    <xf numFmtId="49" fontId="8" fillId="6" borderId="0" xfId="0" applyNumberFormat="1" applyFont="1" applyFill="1" applyBorder="1" applyAlignment="1">
      <alignment horizontal="left" vertical="top" wrapText="1"/>
    </xf>
    <xf numFmtId="49" fontId="7" fillId="5" borderId="0" xfId="0" applyNumberFormat="1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49" fontId="7" fillId="5" borderId="0" xfId="0" applyNumberFormat="1" applyFont="1" applyFill="1" applyAlignment="1">
      <alignment horizontal="left" vertical="top" wrapText="1"/>
    </xf>
    <xf numFmtId="0" fontId="7" fillId="5" borderId="0" xfId="0" applyFont="1" applyFill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9" fontId="7" fillId="0" borderId="0" xfId="0" applyNumberFormat="1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49" fontId="8" fillId="5" borderId="0" xfId="0" applyNumberFormat="1" applyFont="1" applyFill="1" applyAlignment="1">
      <alignment horizontal="left" vertical="top" wrapText="1"/>
    </xf>
    <xf numFmtId="49" fontId="7" fillId="6" borderId="0" xfId="0" applyNumberFormat="1" applyFont="1" applyFill="1" applyAlignment="1">
      <alignment horizontal="left" vertical="top" wrapText="1"/>
    </xf>
    <xf numFmtId="0" fontId="7" fillId="6" borderId="0" xfId="0" applyFont="1" applyFill="1" applyAlignment="1">
      <alignment horizontal="left" vertical="top" wrapText="1"/>
    </xf>
    <xf numFmtId="49" fontId="8" fillId="0" borderId="0" xfId="0" applyNumberFormat="1" applyFont="1" applyFill="1" applyAlignment="1">
      <alignment horizontal="left" vertical="top" wrapText="1"/>
    </xf>
    <xf numFmtId="49" fontId="8" fillId="6" borderId="0" xfId="0" applyNumberFormat="1" applyFont="1" applyFill="1" applyAlignment="1">
      <alignment horizontal="left" vertical="top" wrapText="1"/>
    </xf>
    <xf numFmtId="49" fontId="8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164" fontId="11" fillId="0" borderId="0" xfId="0" applyNumberFormat="1" applyFont="1" applyFill="1" applyAlignment="1">
      <alignment horizontal="right"/>
    </xf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46384</xdr:rowOff>
    </xdr:from>
    <xdr:to>
      <xdr:col>0</xdr:col>
      <xdr:colOff>331305</xdr:colOff>
      <xdr:row>2</xdr:row>
      <xdr:rowOff>33132</xdr:rowOff>
    </xdr:to>
    <xdr:pic>
      <xdr:nvPicPr>
        <xdr:cNvPr id="3" name="2 Imagen" descr="Logotipo, nombre de la empresa&#10;&#10;Descripción generada automáticament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1" y="46384"/>
          <a:ext cx="331304" cy="450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10"/>
  <sheetViews>
    <sheetView showGridLines="0" tabSelected="1" zoomScale="115" zoomScaleNormal="115" workbookViewId="0">
      <pane ySplit="6" topLeftCell="A58" activePane="bottomLeft" state="frozen"/>
      <selection pane="bottomLeft" activeCell="A2" sqref="A2"/>
    </sheetView>
  </sheetViews>
  <sheetFormatPr baseColWidth="10" defaultColWidth="8.88671875" defaultRowHeight="14.4"/>
  <cols>
    <col min="1" max="1" width="6.6640625" customWidth="1"/>
    <col min="2" max="4" width="27.6640625" customWidth="1"/>
    <col min="5" max="10" width="13.88671875" customWidth="1"/>
    <col min="11" max="11" width="17.6640625" customWidth="1"/>
    <col min="12" max="14" width="11.88671875" bestFit="1" customWidth="1"/>
    <col min="15" max="15" width="13" bestFit="1" customWidth="1"/>
    <col min="16" max="16" width="11.88671875" bestFit="1" customWidth="1"/>
    <col min="17" max="17" width="13" bestFit="1" customWidth="1"/>
  </cols>
  <sheetData>
    <row r="1" spans="1:17" ht="18" customHeight="1">
      <c r="B1" s="72" t="s">
        <v>0</v>
      </c>
      <c r="D1" s="51" t="s">
        <v>377</v>
      </c>
      <c r="K1" s="1" t="s">
        <v>103</v>
      </c>
      <c r="L1" s="17"/>
      <c r="M1" s="17"/>
      <c r="N1" s="17"/>
      <c r="O1" s="17"/>
      <c r="P1" s="17"/>
      <c r="Q1" s="17"/>
    </row>
    <row r="2" spans="1:17" ht="18">
      <c r="B2" s="72"/>
      <c r="K2" s="2" t="s">
        <v>1</v>
      </c>
      <c r="L2" s="17"/>
      <c r="M2" s="17"/>
      <c r="N2" s="17"/>
      <c r="O2" s="17"/>
      <c r="P2" s="17"/>
      <c r="Q2" s="17"/>
    </row>
    <row r="3" spans="1:17" ht="6" customHeight="1">
      <c r="L3" s="17"/>
      <c r="M3" s="17"/>
      <c r="N3" s="17"/>
      <c r="O3" s="17"/>
      <c r="P3" s="17"/>
      <c r="Q3" s="17"/>
    </row>
    <row r="4" spans="1:17" ht="23.4">
      <c r="A4" s="4" t="s">
        <v>2</v>
      </c>
      <c r="B4" s="3"/>
      <c r="C4" s="3"/>
      <c r="D4" s="3"/>
      <c r="E4" s="8">
        <f>E7+E70+E97+E118+E126+E136+E141+E146+E156+E160+E177+E183+E189+E269</f>
        <v>3438699.2199999974</v>
      </c>
      <c r="F4" s="8">
        <f t="shared" ref="F4:K4" si="0">F7+F70+F97+F118+F126+F136+F141+F146+F156+F160+F177+F183+F189+F269</f>
        <v>997172.64000000013</v>
      </c>
      <c r="G4" s="8">
        <f t="shared" si="0"/>
        <v>0</v>
      </c>
      <c r="H4" s="8">
        <f t="shared" si="0"/>
        <v>7636688.240000003</v>
      </c>
      <c r="I4" s="8">
        <f t="shared" si="0"/>
        <v>12072560.100000001</v>
      </c>
      <c r="J4" s="8">
        <f t="shared" si="0"/>
        <v>3863219.2319999998</v>
      </c>
      <c r="K4" s="8">
        <f t="shared" si="0"/>
        <v>15935779.331999999</v>
      </c>
      <c r="L4" s="73"/>
      <c r="M4" s="73"/>
      <c r="N4" s="17"/>
      <c r="O4" s="17"/>
      <c r="P4" s="17"/>
      <c r="Q4" s="17"/>
    </row>
    <row r="5" spans="1:17" ht="6" customHeight="1">
      <c r="L5" s="17"/>
      <c r="M5" s="17"/>
      <c r="N5" s="17"/>
      <c r="O5" s="17"/>
      <c r="P5" s="17"/>
      <c r="Q5" s="17"/>
    </row>
    <row r="6" spans="1:17">
      <c r="A6" s="5" t="s">
        <v>3</v>
      </c>
      <c r="B6" s="5"/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74"/>
      <c r="M6" s="74"/>
      <c r="N6" s="74"/>
      <c r="O6" s="74"/>
      <c r="P6" s="74"/>
      <c r="Q6" s="74"/>
    </row>
    <row r="7" spans="1:17">
      <c r="A7" s="6" t="s">
        <v>13</v>
      </c>
      <c r="B7" s="6"/>
      <c r="C7" s="6"/>
      <c r="D7" s="6"/>
      <c r="E7" s="7">
        <f>SUM(E8:E68)</f>
        <v>704814.33999999904</v>
      </c>
      <c r="F7" s="7">
        <f>SUM(F8:F68)</f>
        <v>220482.90000000002</v>
      </c>
      <c r="G7" s="7">
        <f>SUM(G8:G68)</f>
        <v>0</v>
      </c>
      <c r="H7" s="7">
        <f>SUM(H8:H68)</f>
        <v>1631533.68</v>
      </c>
      <c r="I7" s="7">
        <f t="shared" ref="I7:K7" si="1">SUM(I8:I68)</f>
        <v>2556830.9200000004</v>
      </c>
      <c r="J7" s="7">
        <f t="shared" si="1"/>
        <v>818185.89439999964</v>
      </c>
      <c r="K7" s="7">
        <f t="shared" si="1"/>
        <v>3375016.814400001</v>
      </c>
    </row>
    <row r="8" spans="1:17">
      <c r="A8" s="63" t="s">
        <v>147</v>
      </c>
      <c r="B8" s="64"/>
      <c r="C8" s="28" t="s">
        <v>14</v>
      </c>
      <c r="D8" s="28" t="s">
        <v>15</v>
      </c>
      <c r="E8" s="29">
        <v>15517.4</v>
      </c>
      <c r="F8" s="29">
        <v>12471.42</v>
      </c>
      <c r="G8" s="29">
        <v>0</v>
      </c>
      <c r="H8" s="29">
        <v>36000.839999999997</v>
      </c>
      <c r="I8" s="29">
        <f>E8+F8+H8+G8</f>
        <v>63989.659999999996</v>
      </c>
      <c r="J8" s="29">
        <f>I8*32%</f>
        <v>20476.691199999997</v>
      </c>
      <c r="K8" s="30">
        <f>I8+J8</f>
        <v>84466.35119999999</v>
      </c>
    </row>
    <row r="9" spans="1:17">
      <c r="A9" s="59" t="s">
        <v>148</v>
      </c>
      <c r="B9" s="60"/>
      <c r="C9" s="15" t="s">
        <v>16</v>
      </c>
      <c r="D9" s="15" t="s">
        <v>15</v>
      </c>
      <c r="E9" s="14">
        <v>15517.4</v>
      </c>
      <c r="F9" s="14">
        <v>8162.32</v>
      </c>
      <c r="G9" s="14">
        <v>0</v>
      </c>
      <c r="H9" s="14">
        <v>32689.56</v>
      </c>
      <c r="I9" s="20">
        <f>E9+F9+H9+G9</f>
        <v>56369.279999999999</v>
      </c>
      <c r="J9" s="20">
        <f t="shared" ref="J9:J68" si="2">I9*32%</f>
        <v>18038.169600000001</v>
      </c>
      <c r="K9" s="21">
        <f t="shared" ref="K9:K68" si="3">I9+J9</f>
        <v>74407.449599999993</v>
      </c>
    </row>
    <row r="10" spans="1:17">
      <c r="A10" s="68" t="s">
        <v>109</v>
      </c>
      <c r="B10" s="64"/>
      <c r="C10" s="28" t="s">
        <v>17</v>
      </c>
      <c r="D10" s="28" t="s">
        <v>18</v>
      </c>
      <c r="E10" s="29">
        <v>11884.22</v>
      </c>
      <c r="F10" s="31">
        <v>754.9</v>
      </c>
      <c r="G10" s="29">
        <v>0</v>
      </c>
      <c r="H10" s="29">
        <v>24857.32</v>
      </c>
      <c r="I10" s="29">
        <f t="shared" ref="I10:I68" si="4">E10+F10+H10+G10</f>
        <v>37496.44</v>
      </c>
      <c r="J10" s="29">
        <f t="shared" si="2"/>
        <v>11998.8608</v>
      </c>
      <c r="K10" s="30">
        <f t="shared" si="3"/>
        <v>49495.300800000005</v>
      </c>
    </row>
    <row r="11" spans="1:17">
      <c r="A11" s="66" t="s">
        <v>149</v>
      </c>
      <c r="B11" s="67"/>
      <c r="C11" s="15" t="s">
        <v>17</v>
      </c>
      <c r="D11" s="15" t="s">
        <v>18</v>
      </c>
      <c r="E11" s="14">
        <v>11884.22</v>
      </c>
      <c r="F11" s="14">
        <v>7549</v>
      </c>
      <c r="G11" s="14">
        <v>0</v>
      </c>
      <c r="H11" s="14">
        <v>27548.82</v>
      </c>
      <c r="I11" s="20">
        <f t="shared" si="4"/>
        <v>46982.04</v>
      </c>
      <c r="J11" s="20">
        <f t="shared" si="2"/>
        <v>15034.2528</v>
      </c>
      <c r="K11" s="21">
        <f t="shared" si="3"/>
        <v>62016.292800000003</v>
      </c>
    </row>
    <row r="12" spans="1:17">
      <c r="A12" s="63" t="s">
        <v>150</v>
      </c>
      <c r="B12" s="64"/>
      <c r="C12" s="28" t="s">
        <v>19</v>
      </c>
      <c r="D12" s="28" t="s">
        <v>18</v>
      </c>
      <c r="E12" s="29">
        <v>11884.22</v>
      </c>
      <c r="F12" s="29">
        <v>6039.2</v>
      </c>
      <c r="G12" s="29">
        <v>0</v>
      </c>
      <c r="H12" s="29">
        <v>30952.22</v>
      </c>
      <c r="I12" s="29">
        <f t="shared" si="4"/>
        <v>48875.64</v>
      </c>
      <c r="J12" s="29">
        <f t="shared" si="2"/>
        <v>15640.2048</v>
      </c>
      <c r="K12" s="30">
        <f t="shared" si="3"/>
        <v>64515.844799999999</v>
      </c>
    </row>
    <row r="13" spans="1:17">
      <c r="A13" s="66" t="s">
        <v>151</v>
      </c>
      <c r="B13" s="67"/>
      <c r="C13" s="15" t="s">
        <v>19</v>
      </c>
      <c r="D13" s="15" t="s">
        <v>18</v>
      </c>
      <c r="E13" s="14">
        <v>11884.22</v>
      </c>
      <c r="F13" s="14">
        <f>5284.3+754.9</f>
        <v>6039.2</v>
      </c>
      <c r="G13" s="14">
        <v>0</v>
      </c>
      <c r="H13" s="14">
        <v>30952.22</v>
      </c>
      <c r="I13" s="20">
        <f t="shared" si="4"/>
        <v>48875.64</v>
      </c>
      <c r="J13" s="20">
        <f t="shared" si="2"/>
        <v>15640.2048</v>
      </c>
      <c r="K13" s="21">
        <f t="shared" si="3"/>
        <v>64515.844799999999</v>
      </c>
    </row>
    <row r="14" spans="1:17">
      <c r="A14" s="68" t="s">
        <v>108</v>
      </c>
      <c r="B14" s="64"/>
      <c r="C14" s="28" t="s">
        <v>19</v>
      </c>
      <c r="D14" s="28" t="s">
        <v>145</v>
      </c>
      <c r="E14" s="29">
        <v>11884.22</v>
      </c>
      <c r="F14" s="29">
        <v>0</v>
      </c>
      <c r="G14" s="29">
        <v>0</v>
      </c>
      <c r="H14" s="29">
        <v>28260.720000000001</v>
      </c>
      <c r="I14" s="29">
        <f t="shared" si="4"/>
        <v>40144.94</v>
      </c>
      <c r="J14" s="29">
        <f t="shared" si="2"/>
        <v>12846.380800000001</v>
      </c>
      <c r="K14" s="30">
        <f t="shared" si="3"/>
        <v>52991.320800000001</v>
      </c>
    </row>
    <row r="15" spans="1:17" ht="15" customHeight="1">
      <c r="A15" s="59" t="s">
        <v>152</v>
      </c>
      <c r="B15" s="60"/>
      <c r="C15" s="18" t="s">
        <v>19</v>
      </c>
      <c r="D15" s="18" t="s">
        <v>18</v>
      </c>
      <c r="E15" s="20">
        <v>0</v>
      </c>
      <c r="F15" s="20">
        <v>0</v>
      </c>
      <c r="G15" s="20">
        <v>0</v>
      </c>
      <c r="H15" s="20">
        <v>2042.04</v>
      </c>
      <c r="I15" s="20">
        <f t="shared" ref="I15:I16" si="5">E15+F15+H15+G15</f>
        <v>2042.04</v>
      </c>
      <c r="J15" s="20">
        <f t="shared" ref="J15:J16" si="6">I15*32%</f>
        <v>653.45280000000002</v>
      </c>
      <c r="K15" s="21">
        <f t="shared" ref="K15:K16" si="7">I15+J15</f>
        <v>2695.4928</v>
      </c>
    </row>
    <row r="16" spans="1:17" ht="15" customHeight="1">
      <c r="A16" s="63" t="s">
        <v>153</v>
      </c>
      <c r="B16" s="64"/>
      <c r="C16" s="36" t="s">
        <v>19</v>
      </c>
      <c r="D16" s="36" t="s">
        <v>145</v>
      </c>
      <c r="E16" s="29">
        <v>0</v>
      </c>
      <c r="F16" s="29">
        <v>0</v>
      </c>
      <c r="G16" s="29">
        <v>0</v>
      </c>
      <c r="H16" s="29">
        <v>2042.04</v>
      </c>
      <c r="I16" s="29">
        <f t="shared" si="5"/>
        <v>2042.04</v>
      </c>
      <c r="J16" s="29">
        <f t="shared" si="6"/>
        <v>653.45280000000002</v>
      </c>
      <c r="K16" s="30">
        <f t="shared" si="7"/>
        <v>2695.4928</v>
      </c>
    </row>
    <row r="17" spans="1:12">
      <c r="A17" s="66" t="s">
        <v>154</v>
      </c>
      <c r="B17" s="67"/>
      <c r="C17" s="15" t="s">
        <v>19</v>
      </c>
      <c r="D17" s="15" t="s">
        <v>18</v>
      </c>
      <c r="E17" s="14">
        <v>11884.22</v>
      </c>
      <c r="F17" s="14">
        <f>8303.9+754.9</f>
        <v>9058.7999999999993</v>
      </c>
      <c r="G17" s="14">
        <v>0</v>
      </c>
      <c r="H17" s="14">
        <v>30952.22</v>
      </c>
      <c r="I17" s="20">
        <f t="shared" si="4"/>
        <v>51895.24</v>
      </c>
      <c r="J17" s="20">
        <f t="shared" si="2"/>
        <v>16606.4768</v>
      </c>
      <c r="K17" s="21">
        <f t="shared" si="3"/>
        <v>68501.716799999995</v>
      </c>
    </row>
    <row r="18" spans="1:12">
      <c r="A18" s="63" t="s">
        <v>155</v>
      </c>
      <c r="B18" s="64"/>
      <c r="C18" s="36" t="s">
        <v>19</v>
      </c>
      <c r="D18" s="36" t="s">
        <v>18</v>
      </c>
      <c r="E18" s="29">
        <v>11884.22</v>
      </c>
      <c r="F18" s="29">
        <f>8303.9+754.9</f>
        <v>9058.7999999999993</v>
      </c>
      <c r="G18" s="29">
        <v>0</v>
      </c>
      <c r="H18" s="29">
        <v>30952.22</v>
      </c>
      <c r="I18" s="29">
        <f t="shared" si="4"/>
        <v>51895.24</v>
      </c>
      <c r="J18" s="29">
        <f t="shared" si="2"/>
        <v>16606.4768</v>
      </c>
      <c r="K18" s="30">
        <f t="shared" si="3"/>
        <v>68501.716799999995</v>
      </c>
    </row>
    <row r="19" spans="1:12">
      <c r="A19" s="66" t="s">
        <v>20</v>
      </c>
      <c r="B19" s="67"/>
      <c r="C19" s="15" t="s">
        <v>19</v>
      </c>
      <c r="D19" s="18" t="s">
        <v>18</v>
      </c>
      <c r="E19" s="14">
        <v>11884.22</v>
      </c>
      <c r="F19" s="14">
        <v>0</v>
      </c>
      <c r="G19" s="14">
        <v>0</v>
      </c>
      <c r="H19" s="14">
        <v>28260.720000000001</v>
      </c>
      <c r="I19" s="20">
        <f t="shared" si="4"/>
        <v>40144.94</v>
      </c>
      <c r="J19" s="20">
        <f t="shared" si="2"/>
        <v>12846.380800000001</v>
      </c>
      <c r="K19" s="21">
        <f t="shared" si="3"/>
        <v>52991.320800000001</v>
      </c>
    </row>
    <row r="20" spans="1:12">
      <c r="A20" s="63" t="s">
        <v>156</v>
      </c>
      <c r="B20" s="64"/>
      <c r="C20" s="36" t="s">
        <v>21</v>
      </c>
      <c r="D20" s="36" t="s">
        <v>18</v>
      </c>
      <c r="E20" s="29">
        <v>11884.22</v>
      </c>
      <c r="F20" s="29">
        <v>6794.1</v>
      </c>
      <c r="G20" s="29">
        <v>0</v>
      </c>
      <c r="H20" s="29">
        <v>26973.98</v>
      </c>
      <c r="I20" s="29">
        <f t="shared" si="4"/>
        <v>45652.3</v>
      </c>
      <c r="J20" s="29">
        <f t="shared" si="2"/>
        <v>14608.736000000001</v>
      </c>
      <c r="K20" s="30">
        <f t="shared" si="3"/>
        <v>60261.036000000007</v>
      </c>
    </row>
    <row r="21" spans="1:12">
      <c r="A21" s="66" t="s">
        <v>157</v>
      </c>
      <c r="B21" s="67"/>
      <c r="C21" s="15" t="s">
        <v>21</v>
      </c>
      <c r="D21" s="15" t="s">
        <v>18</v>
      </c>
      <c r="E21" s="14">
        <v>11884.22</v>
      </c>
      <c r="F21" s="14">
        <v>754.9</v>
      </c>
      <c r="G21" s="14">
        <v>0</v>
      </c>
      <c r="H21" s="14">
        <v>26218.68</v>
      </c>
      <c r="I21" s="20">
        <f t="shared" si="4"/>
        <v>38857.800000000003</v>
      </c>
      <c r="J21" s="20">
        <f t="shared" si="2"/>
        <v>12434.496000000001</v>
      </c>
      <c r="K21" s="21">
        <f t="shared" si="3"/>
        <v>51292.296000000002</v>
      </c>
    </row>
    <row r="22" spans="1:12">
      <c r="A22" s="63" t="s">
        <v>158</v>
      </c>
      <c r="B22" s="64"/>
      <c r="C22" s="36" t="s">
        <v>21</v>
      </c>
      <c r="D22" s="36" t="s">
        <v>18</v>
      </c>
      <c r="E22" s="29">
        <v>11884.22</v>
      </c>
      <c r="F22" s="29">
        <v>754.9</v>
      </c>
      <c r="G22" s="29">
        <v>0</v>
      </c>
      <c r="H22" s="29">
        <v>26218.68</v>
      </c>
      <c r="I22" s="29">
        <f t="shared" si="4"/>
        <v>38857.800000000003</v>
      </c>
      <c r="J22" s="29">
        <f t="shared" si="2"/>
        <v>12434.496000000001</v>
      </c>
      <c r="K22" s="30">
        <f t="shared" si="3"/>
        <v>51292.296000000002</v>
      </c>
      <c r="L22" s="17"/>
    </row>
    <row r="23" spans="1:12">
      <c r="A23" s="66" t="s">
        <v>159</v>
      </c>
      <c r="B23" s="67"/>
      <c r="C23" s="15" t="s">
        <v>21</v>
      </c>
      <c r="D23" s="15" t="s">
        <v>18</v>
      </c>
      <c r="E23" s="14">
        <v>11884.22</v>
      </c>
      <c r="F23" s="14">
        <v>754.9</v>
      </c>
      <c r="G23" s="14">
        <v>0</v>
      </c>
      <c r="H23" s="14">
        <v>26218.68</v>
      </c>
      <c r="I23" s="20">
        <f t="shared" si="4"/>
        <v>38857.800000000003</v>
      </c>
      <c r="J23" s="20">
        <f t="shared" si="2"/>
        <v>12434.496000000001</v>
      </c>
      <c r="K23" s="21">
        <f t="shared" si="3"/>
        <v>51292.296000000002</v>
      </c>
    </row>
    <row r="24" spans="1:12">
      <c r="A24" s="63" t="s">
        <v>107</v>
      </c>
      <c r="B24" s="64"/>
      <c r="C24" s="36" t="s">
        <v>21</v>
      </c>
      <c r="D24" s="36" t="s">
        <v>145</v>
      </c>
      <c r="E24" s="29">
        <v>11884.22</v>
      </c>
      <c r="F24" s="29">
        <v>0</v>
      </c>
      <c r="G24" s="29">
        <v>0</v>
      </c>
      <c r="H24" s="29">
        <v>26218.68</v>
      </c>
      <c r="I24" s="29">
        <f t="shared" si="4"/>
        <v>38102.9</v>
      </c>
      <c r="J24" s="29">
        <f t="shared" si="2"/>
        <v>12192.928</v>
      </c>
      <c r="K24" s="30">
        <f t="shared" si="3"/>
        <v>50295.828000000001</v>
      </c>
    </row>
    <row r="25" spans="1:12">
      <c r="A25" s="66" t="s">
        <v>160</v>
      </c>
      <c r="B25" s="67"/>
      <c r="C25" s="15" t="s">
        <v>21</v>
      </c>
      <c r="D25" s="15" t="s">
        <v>18</v>
      </c>
      <c r="E25" s="14">
        <v>11884.22</v>
      </c>
      <c r="F25" s="14">
        <v>0</v>
      </c>
      <c r="G25" s="14">
        <v>0</v>
      </c>
      <c r="H25" s="14">
        <v>26218.68</v>
      </c>
      <c r="I25" s="20">
        <f t="shared" si="4"/>
        <v>38102.9</v>
      </c>
      <c r="J25" s="20">
        <f t="shared" si="2"/>
        <v>12192.928</v>
      </c>
      <c r="K25" s="21">
        <f t="shared" si="3"/>
        <v>50295.828000000001</v>
      </c>
    </row>
    <row r="26" spans="1:12">
      <c r="A26" s="63" t="s">
        <v>161</v>
      </c>
      <c r="B26" s="64"/>
      <c r="C26" s="36" t="s">
        <v>21</v>
      </c>
      <c r="D26" s="36" t="s">
        <v>18</v>
      </c>
      <c r="E26" s="29">
        <v>11884.22</v>
      </c>
      <c r="F26" s="29">
        <v>754.9</v>
      </c>
      <c r="G26" s="29">
        <v>0</v>
      </c>
      <c r="H26" s="29">
        <v>26218.68</v>
      </c>
      <c r="I26" s="29">
        <f t="shared" si="4"/>
        <v>38857.800000000003</v>
      </c>
      <c r="J26" s="29">
        <f t="shared" si="2"/>
        <v>12434.496000000001</v>
      </c>
      <c r="K26" s="30">
        <f t="shared" si="3"/>
        <v>51292.296000000002</v>
      </c>
    </row>
    <row r="27" spans="1:12">
      <c r="A27" s="59" t="s">
        <v>106</v>
      </c>
      <c r="B27" s="60"/>
      <c r="C27" s="34" t="s">
        <v>21</v>
      </c>
      <c r="D27" s="34" t="s">
        <v>145</v>
      </c>
      <c r="E27" s="20">
        <v>11884.22</v>
      </c>
      <c r="F27" s="20">
        <v>0</v>
      </c>
      <c r="G27" s="20">
        <v>0</v>
      </c>
      <c r="H27" s="20">
        <v>26218.68</v>
      </c>
      <c r="I27" s="20">
        <f t="shared" si="4"/>
        <v>38102.9</v>
      </c>
      <c r="J27" s="20">
        <f t="shared" si="2"/>
        <v>12192.928</v>
      </c>
      <c r="K27" s="21">
        <f t="shared" si="3"/>
        <v>50295.828000000001</v>
      </c>
    </row>
    <row r="28" spans="1:12">
      <c r="A28" s="63" t="s">
        <v>105</v>
      </c>
      <c r="B28" s="64"/>
      <c r="C28" s="36" t="s">
        <v>21</v>
      </c>
      <c r="D28" s="36" t="s">
        <v>18</v>
      </c>
      <c r="E28" s="29">
        <v>11884.22</v>
      </c>
      <c r="F28" s="29">
        <v>0</v>
      </c>
      <c r="G28" s="29">
        <v>0</v>
      </c>
      <c r="H28" s="29">
        <v>26218.68</v>
      </c>
      <c r="I28" s="29">
        <f t="shared" si="4"/>
        <v>38102.9</v>
      </c>
      <c r="J28" s="29">
        <f t="shared" si="2"/>
        <v>12192.928</v>
      </c>
      <c r="K28" s="30">
        <f t="shared" si="3"/>
        <v>50295.828000000001</v>
      </c>
    </row>
    <row r="29" spans="1:12">
      <c r="A29" s="66" t="s">
        <v>22</v>
      </c>
      <c r="B29" s="67"/>
      <c r="C29" s="15" t="s">
        <v>21</v>
      </c>
      <c r="D29" s="18" t="s">
        <v>18</v>
      </c>
      <c r="E29" s="14">
        <v>11884.22</v>
      </c>
      <c r="F29" s="14">
        <v>0</v>
      </c>
      <c r="G29" s="14">
        <v>0</v>
      </c>
      <c r="H29" s="14">
        <v>26218.68</v>
      </c>
      <c r="I29" s="20">
        <f t="shared" si="4"/>
        <v>38102.9</v>
      </c>
      <c r="J29" s="20">
        <f t="shared" si="2"/>
        <v>12192.928</v>
      </c>
      <c r="K29" s="21">
        <f t="shared" si="3"/>
        <v>50295.828000000001</v>
      </c>
    </row>
    <row r="30" spans="1:12">
      <c r="A30" s="63" t="s">
        <v>162</v>
      </c>
      <c r="B30" s="64"/>
      <c r="C30" s="36" t="s">
        <v>21</v>
      </c>
      <c r="D30" s="36" t="s">
        <v>18</v>
      </c>
      <c r="E30" s="29">
        <v>11884.22</v>
      </c>
      <c r="F30" s="29">
        <f>8303.9+754.9</f>
        <v>9058.7999999999993</v>
      </c>
      <c r="G30" s="29">
        <v>0</v>
      </c>
      <c r="H30" s="29">
        <v>26973.98</v>
      </c>
      <c r="I30" s="29">
        <f t="shared" si="4"/>
        <v>47917</v>
      </c>
      <c r="J30" s="29">
        <f t="shared" si="2"/>
        <v>15333.44</v>
      </c>
      <c r="K30" s="30">
        <f t="shared" si="3"/>
        <v>63250.44</v>
      </c>
    </row>
    <row r="31" spans="1:12">
      <c r="A31" s="66" t="s">
        <v>163</v>
      </c>
      <c r="B31" s="67"/>
      <c r="C31" s="15" t="s">
        <v>21</v>
      </c>
      <c r="D31" s="15" t="s">
        <v>18</v>
      </c>
      <c r="E31" s="14">
        <v>11884.22</v>
      </c>
      <c r="F31" s="14">
        <v>4529.3999999999996</v>
      </c>
      <c r="G31" s="14">
        <v>0</v>
      </c>
      <c r="H31" s="14">
        <v>26973.98</v>
      </c>
      <c r="I31" s="20">
        <f t="shared" si="4"/>
        <v>43387.6</v>
      </c>
      <c r="J31" s="20">
        <f t="shared" si="2"/>
        <v>13884.031999999999</v>
      </c>
      <c r="K31" s="21">
        <f t="shared" si="3"/>
        <v>57271.631999999998</v>
      </c>
    </row>
    <row r="32" spans="1:12">
      <c r="A32" s="63" t="s">
        <v>164</v>
      </c>
      <c r="B32" s="64"/>
      <c r="C32" s="36" t="s">
        <v>21</v>
      </c>
      <c r="D32" s="36" t="s">
        <v>18</v>
      </c>
      <c r="E32" s="29">
        <v>11884.22</v>
      </c>
      <c r="F32" s="29">
        <v>0</v>
      </c>
      <c r="G32" s="29">
        <v>0</v>
      </c>
      <c r="H32" s="29">
        <v>26218.68</v>
      </c>
      <c r="I32" s="29">
        <f t="shared" si="4"/>
        <v>38102.9</v>
      </c>
      <c r="J32" s="29">
        <f t="shared" si="2"/>
        <v>12192.928</v>
      </c>
      <c r="K32" s="30">
        <f t="shared" si="3"/>
        <v>50295.828000000001</v>
      </c>
    </row>
    <row r="33" spans="1:14">
      <c r="A33" s="66" t="s">
        <v>166</v>
      </c>
      <c r="B33" s="67"/>
      <c r="C33" s="15" t="s">
        <v>21</v>
      </c>
      <c r="D33" s="15" t="s">
        <v>18</v>
      </c>
      <c r="E33" s="14">
        <v>11884.22</v>
      </c>
      <c r="F33" s="14">
        <f>8303.9+754.9</f>
        <v>9058.7999999999993</v>
      </c>
      <c r="G33" s="14">
        <v>0</v>
      </c>
      <c r="H33" s="14">
        <v>28910.18</v>
      </c>
      <c r="I33" s="20">
        <f t="shared" si="4"/>
        <v>49853.2</v>
      </c>
      <c r="J33" s="20">
        <f t="shared" si="2"/>
        <v>15953.023999999999</v>
      </c>
      <c r="K33" s="21">
        <f t="shared" si="3"/>
        <v>65806.224000000002</v>
      </c>
    </row>
    <row r="34" spans="1:14">
      <c r="A34" s="63" t="s">
        <v>165</v>
      </c>
      <c r="B34" s="64"/>
      <c r="C34" s="36" t="s">
        <v>21</v>
      </c>
      <c r="D34" s="36" t="s">
        <v>18</v>
      </c>
      <c r="E34" s="29">
        <v>11884.22</v>
      </c>
      <c r="F34" s="29">
        <v>7549</v>
      </c>
      <c r="G34" s="29">
        <v>0</v>
      </c>
      <c r="H34" s="29">
        <v>28910.18</v>
      </c>
      <c r="I34" s="29">
        <f t="shared" si="4"/>
        <v>48343.4</v>
      </c>
      <c r="J34" s="29">
        <f t="shared" si="2"/>
        <v>15469.888000000001</v>
      </c>
      <c r="K34" s="30">
        <f t="shared" si="3"/>
        <v>63813.288</v>
      </c>
    </row>
    <row r="35" spans="1:14">
      <c r="A35" s="66" t="s">
        <v>167</v>
      </c>
      <c r="B35" s="67"/>
      <c r="C35" s="15" t="s">
        <v>21</v>
      </c>
      <c r="D35" s="15" t="s">
        <v>18</v>
      </c>
      <c r="E35" s="14">
        <v>11884.22</v>
      </c>
      <c r="F35" s="14">
        <v>6794.1</v>
      </c>
      <c r="G35" s="14">
        <v>0</v>
      </c>
      <c r="H35" s="14">
        <v>28910.18</v>
      </c>
      <c r="I35" s="20">
        <f t="shared" si="4"/>
        <v>47588.5</v>
      </c>
      <c r="J35" s="20">
        <f t="shared" si="2"/>
        <v>15228.32</v>
      </c>
      <c r="K35" s="21">
        <f t="shared" si="3"/>
        <v>62816.82</v>
      </c>
    </row>
    <row r="36" spans="1:14">
      <c r="A36" s="63" t="s">
        <v>168</v>
      </c>
      <c r="B36" s="64"/>
      <c r="C36" s="37" t="s">
        <v>21</v>
      </c>
      <c r="D36" s="37" t="s">
        <v>18</v>
      </c>
      <c r="E36" s="29">
        <v>11884.22</v>
      </c>
      <c r="F36" s="29">
        <v>6039.2</v>
      </c>
      <c r="G36" s="29">
        <v>0</v>
      </c>
      <c r="H36" s="29">
        <v>28910.18</v>
      </c>
      <c r="I36" s="29">
        <f t="shared" si="4"/>
        <v>46833.599999999999</v>
      </c>
      <c r="J36" s="29">
        <f t="shared" si="2"/>
        <v>14986.752</v>
      </c>
      <c r="K36" s="30">
        <f t="shared" si="3"/>
        <v>61820.351999999999</v>
      </c>
    </row>
    <row r="37" spans="1:14">
      <c r="A37" s="66" t="s">
        <v>169</v>
      </c>
      <c r="B37" s="67"/>
      <c r="C37" s="15" t="s">
        <v>21</v>
      </c>
      <c r="D37" s="15" t="s">
        <v>18</v>
      </c>
      <c r="E37" s="14">
        <v>11884.22</v>
      </c>
      <c r="F37" s="14">
        <v>6039.2</v>
      </c>
      <c r="G37" s="14">
        <v>0</v>
      </c>
      <c r="H37" s="14">
        <v>28910.18</v>
      </c>
      <c r="I37" s="20">
        <f t="shared" si="4"/>
        <v>46833.599999999999</v>
      </c>
      <c r="J37" s="20">
        <f t="shared" si="2"/>
        <v>14986.752</v>
      </c>
      <c r="K37" s="21">
        <f t="shared" si="3"/>
        <v>61820.351999999999</v>
      </c>
    </row>
    <row r="38" spans="1:14">
      <c r="A38" s="63" t="s">
        <v>104</v>
      </c>
      <c r="B38" s="64"/>
      <c r="C38" s="37" t="s">
        <v>21</v>
      </c>
      <c r="D38" s="37" t="s">
        <v>18</v>
      </c>
      <c r="E38" s="29">
        <v>11884.22</v>
      </c>
      <c r="F38" s="29">
        <v>0</v>
      </c>
      <c r="G38" s="29">
        <v>0</v>
      </c>
      <c r="H38" s="29">
        <v>26218.68</v>
      </c>
      <c r="I38" s="29">
        <f t="shared" si="4"/>
        <v>38102.9</v>
      </c>
      <c r="J38" s="29">
        <f t="shared" si="2"/>
        <v>12192.928</v>
      </c>
      <c r="K38" s="30">
        <f t="shared" si="3"/>
        <v>50295.828000000001</v>
      </c>
      <c r="L38" s="17"/>
    </row>
    <row r="39" spans="1:14">
      <c r="A39" s="59" t="s">
        <v>170</v>
      </c>
      <c r="B39" s="60"/>
      <c r="C39" s="38" t="s">
        <v>21</v>
      </c>
      <c r="D39" s="38" t="s">
        <v>18</v>
      </c>
      <c r="E39" s="20">
        <v>11884.22</v>
      </c>
      <c r="F39" s="20">
        <v>6039.2</v>
      </c>
      <c r="G39" s="20">
        <v>0</v>
      </c>
      <c r="H39" s="20">
        <v>28910.18</v>
      </c>
      <c r="I39" s="20">
        <f t="shared" si="4"/>
        <v>46833.599999999999</v>
      </c>
      <c r="J39" s="20">
        <f t="shared" si="2"/>
        <v>14986.752</v>
      </c>
      <c r="K39" s="21">
        <f t="shared" si="3"/>
        <v>61820.351999999999</v>
      </c>
      <c r="L39" s="41"/>
      <c r="M39" s="41"/>
      <c r="N39" s="41"/>
    </row>
    <row r="40" spans="1:14">
      <c r="A40" s="63" t="s">
        <v>172</v>
      </c>
      <c r="B40" s="64"/>
      <c r="C40" s="37" t="s">
        <v>21</v>
      </c>
      <c r="D40" s="37" t="s">
        <v>18</v>
      </c>
      <c r="E40" s="29">
        <v>11884.22</v>
      </c>
      <c r="F40" s="29">
        <v>7549</v>
      </c>
      <c r="G40" s="29">
        <v>0</v>
      </c>
      <c r="H40" s="29">
        <v>28910.18</v>
      </c>
      <c r="I40" s="29">
        <f t="shared" si="4"/>
        <v>48343.4</v>
      </c>
      <c r="J40" s="29">
        <f t="shared" si="2"/>
        <v>15469.888000000001</v>
      </c>
      <c r="K40" s="30">
        <f t="shared" si="3"/>
        <v>63813.288</v>
      </c>
      <c r="L40" s="17"/>
    </row>
    <row r="41" spans="1:14">
      <c r="A41" s="66" t="s">
        <v>171</v>
      </c>
      <c r="B41" s="67"/>
      <c r="C41" s="38" t="s">
        <v>21</v>
      </c>
      <c r="D41" s="38" t="s">
        <v>18</v>
      </c>
      <c r="E41" s="20">
        <v>11884.22</v>
      </c>
      <c r="F41" s="20">
        <v>6039.2</v>
      </c>
      <c r="G41" s="20">
        <v>0</v>
      </c>
      <c r="H41" s="20">
        <v>26973.98</v>
      </c>
      <c r="I41" s="20">
        <f t="shared" si="4"/>
        <v>44897.399999999994</v>
      </c>
      <c r="J41" s="20">
        <f t="shared" si="2"/>
        <v>14367.167999999998</v>
      </c>
      <c r="K41" s="21">
        <f t="shared" si="3"/>
        <v>59264.567999999992</v>
      </c>
      <c r="L41" s="41"/>
    </row>
    <row r="42" spans="1:14">
      <c r="A42" s="63" t="s">
        <v>23</v>
      </c>
      <c r="B42" s="64"/>
      <c r="C42" s="37" t="s">
        <v>21</v>
      </c>
      <c r="D42" s="37" t="s">
        <v>18</v>
      </c>
      <c r="E42" s="29">
        <v>11884.22</v>
      </c>
      <c r="F42" s="29">
        <v>0</v>
      </c>
      <c r="G42" s="29">
        <v>0</v>
      </c>
      <c r="H42" s="29">
        <v>26218.68</v>
      </c>
      <c r="I42" s="29">
        <f t="shared" si="4"/>
        <v>38102.9</v>
      </c>
      <c r="J42" s="29">
        <f t="shared" si="2"/>
        <v>12192.928</v>
      </c>
      <c r="K42" s="30">
        <f t="shared" si="3"/>
        <v>50295.828000000001</v>
      </c>
    </row>
    <row r="43" spans="1:14">
      <c r="A43" s="66" t="s">
        <v>173</v>
      </c>
      <c r="B43" s="67"/>
      <c r="C43" s="15" t="s">
        <v>21</v>
      </c>
      <c r="D43" s="15" t="s">
        <v>18</v>
      </c>
      <c r="E43" s="14">
        <v>11884.22</v>
      </c>
      <c r="F43" s="14">
        <v>6039.2</v>
      </c>
      <c r="G43" s="14">
        <v>0</v>
      </c>
      <c r="H43" s="14">
        <v>28910.18</v>
      </c>
      <c r="I43" s="20">
        <f t="shared" si="4"/>
        <v>46833.599999999999</v>
      </c>
      <c r="J43" s="20">
        <f t="shared" si="2"/>
        <v>14986.752</v>
      </c>
      <c r="K43" s="21">
        <f t="shared" si="3"/>
        <v>61820.351999999999</v>
      </c>
    </row>
    <row r="44" spans="1:14">
      <c r="A44" s="63" t="s">
        <v>174</v>
      </c>
      <c r="B44" s="64"/>
      <c r="C44" s="37" t="s">
        <v>21</v>
      </c>
      <c r="D44" s="37" t="s">
        <v>18</v>
      </c>
      <c r="E44" s="29">
        <v>11884.22</v>
      </c>
      <c r="F44" s="29">
        <v>6039.2</v>
      </c>
      <c r="G44" s="29">
        <v>0</v>
      </c>
      <c r="H44" s="29">
        <v>28910.18</v>
      </c>
      <c r="I44" s="29">
        <f t="shared" si="4"/>
        <v>46833.599999999999</v>
      </c>
      <c r="J44" s="29">
        <f t="shared" si="2"/>
        <v>14986.752</v>
      </c>
      <c r="K44" s="30">
        <f t="shared" si="3"/>
        <v>61820.351999999999</v>
      </c>
    </row>
    <row r="45" spans="1:14">
      <c r="A45" s="66" t="s">
        <v>175</v>
      </c>
      <c r="B45" s="67"/>
      <c r="C45" s="15" t="s">
        <v>21</v>
      </c>
      <c r="D45" s="15" t="s">
        <v>18</v>
      </c>
      <c r="E45" s="14">
        <v>11884.22</v>
      </c>
      <c r="F45" s="14">
        <v>6039.2</v>
      </c>
      <c r="G45" s="14">
        <v>0</v>
      </c>
      <c r="H45" s="14">
        <v>28910.18</v>
      </c>
      <c r="I45" s="20">
        <f t="shared" si="4"/>
        <v>46833.599999999999</v>
      </c>
      <c r="J45" s="20">
        <f t="shared" si="2"/>
        <v>14986.752</v>
      </c>
      <c r="K45" s="21">
        <f t="shared" si="3"/>
        <v>61820.351999999999</v>
      </c>
    </row>
    <row r="46" spans="1:14">
      <c r="A46" s="63" t="s">
        <v>176</v>
      </c>
      <c r="B46" s="64"/>
      <c r="C46" s="37" t="s">
        <v>21</v>
      </c>
      <c r="D46" s="37" t="s">
        <v>18</v>
      </c>
      <c r="E46" s="29">
        <v>11884.22</v>
      </c>
      <c r="F46" s="29">
        <v>6039.2</v>
      </c>
      <c r="G46" s="29">
        <v>0</v>
      </c>
      <c r="H46" s="29">
        <v>28910.18</v>
      </c>
      <c r="I46" s="29">
        <f t="shared" si="4"/>
        <v>46833.599999999999</v>
      </c>
      <c r="J46" s="29">
        <f t="shared" si="2"/>
        <v>14986.752</v>
      </c>
      <c r="K46" s="30">
        <f t="shared" si="3"/>
        <v>61820.351999999999</v>
      </c>
    </row>
    <row r="47" spans="1:14">
      <c r="A47" s="66" t="s">
        <v>177</v>
      </c>
      <c r="B47" s="67"/>
      <c r="C47" s="15" t="s">
        <v>21</v>
      </c>
      <c r="D47" s="15" t="s">
        <v>18</v>
      </c>
      <c r="E47" s="14">
        <v>11884.22</v>
      </c>
      <c r="F47" s="14">
        <v>6039.2</v>
      </c>
      <c r="G47" s="14">
        <v>0</v>
      </c>
      <c r="H47" s="14">
        <v>28910.18</v>
      </c>
      <c r="I47" s="20">
        <f t="shared" si="4"/>
        <v>46833.599999999999</v>
      </c>
      <c r="J47" s="20">
        <f t="shared" si="2"/>
        <v>14986.752</v>
      </c>
      <c r="K47" s="21">
        <f t="shared" si="3"/>
        <v>61820.351999999999</v>
      </c>
    </row>
    <row r="48" spans="1:14">
      <c r="A48" s="63" t="s">
        <v>178</v>
      </c>
      <c r="B48" s="64"/>
      <c r="C48" s="37" t="s">
        <v>21</v>
      </c>
      <c r="D48" s="37" t="s">
        <v>18</v>
      </c>
      <c r="E48" s="29">
        <v>11884.22</v>
      </c>
      <c r="F48" s="29">
        <v>6039.2</v>
      </c>
      <c r="G48" s="29">
        <v>0</v>
      </c>
      <c r="H48" s="29">
        <v>26973.98</v>
      </c>
      <c r="I48" s="29">
        <f t="shared" si="4"/>
        <v>44897.399999999994</v>
      </c>
      <c r="J48" s="29">
        <f t="shared" si="2"/>
        <v>14367.167999999998</v>
      </c>
      <c r="K48" s="30">
        <f t="shared" si="3"/>
        <v>59264.567999999992</v>
      </c>
      <c r="L48" s="17"/>
    </row>
    <row r="49" spans="1:12">
      <c r="A49" s="66" t="s">
        <v>179</v>
      </c>
      <c r="B49" s="67"/>
      <c r="C49" s="15" t="s">
        <v>21</v>
      </c>
      <c r="D49" s="15" t="s">
        <v>18</v>
      </c>
      <c r="E49" s="14">
        <v>11884.22</v>
      </c>
      <c r="F49" s="14">
        <v>7549</v>
      </c>
      <c r="G49" s="14">
        <v>0</v>
      </c>
      <c r="H49" s="14">
        <v>28910.18</v>
      </c>
      <c r="I49" s="20">
        <f t="shared" si="4"/>
        <v>48343.4</v>
      </c>
      <c r="J49" s="20">
        <f t="shared" si="2"/>
        <v>15469.888000000001</v>
      </c>
      <c r="K49" s="21">
        <f t="shared" si="3"/>
        <v>63813.288</v>
      </c>
    </row>
    <row r="50" spans="1:12">
      <c r="A50" s="63" t="s">
        <v>180</v>
      </c>
      <c r="B50" s="64"/>
      <c r="C50" s="37" t="s">
        <v>21</v>
      </c>
      <c r="D50" s="37" t="s">
        <v>18</v>
      </c>
      <c r="E50" s="29">
        <v>11884.22</v>
      </c>
      <c r="F50" s="29">
        <v>6039.2</v>
      </c>
      <c r="G50" s="29">
        <v>0</v>
      </c>
      <c r="H50" s="29">
        <v>28910.18</v>
      </c>
      <c r="I50" s="29">
        <f t="shared" si="4"/>
        <v>46833.599999999999</v>
      </c>
      <c r="J50" s="29">
        <f t="shared" si="2"/>
        <v>14986.752</v>
      </c>
      <c r="K50" s="30">
        <f t="shared" si="3"/>
        <v>61820.351999999999</v>
      </c>
      <c r="L50" s="17"/>
    </row>
    <row r="51" spans="1:12">
      <c r="A51" s="66" t="s">
        <v>181</v>
      </c>
      <c r="B51" s="67"/>
      <c r="C51" s="15" t="s">
        <v>21</v>
      </c>
      <c r="D51" s="15" t="s">
        <v>18</v>
      </c>
      <c r="E51" s="14">
        <v>11884.22</v>
      </c>
      <c r="F51" s="14">
        <f>4529.4+754.9</f>
        <v>5284.2999999999993</v>
      </c>
      <c r="G51" s="14">
        <v>0</v>
      </c>
      <c r="H51" s="14">
        <v>28910.18</v>
      </c>
      <c r="I51" s="20">
        <f t="shared" si="4"/>
        <v>46078.7</v>
      </c>
      <c r="J51" s="20">
        <f t="shared" si="2"/>
        <v>14745.183999999999</v>
      </c>
      <c r="K51" s="21">
        <f t="shared" si="3"/>
        <v>60823.883999999998</v>
      </c>
    </row>
    <row r="52" spans="1:12">
      <c r="A52" s="63" t="s">
        <v>182</v>
      </c>
      <c r="B52" s="64"/>
      <c r="C52" s="37" t="s">
        <v>21</v>
      </c>
      <c r="D52" s="37" t="s">
        <v>18</v>
      </c>
      <c r="E52" s="29">
        <v>11884.22</v>
      </c>
      <c r="F52" s="29">
        <f>4529.4+754.9</f>
        <v>5284.2999999999993</v>
      </c>
      <c r="G52" s="29">
        <v>0</v>
      </c>
      <c r="H52" s="29">
        <v>28910.18</v>
      </c>
      <c r="I52" s="29">
        <f t="shared" si="4"/>
        <v>46078.7</v>
      </c>
      <c r="J52" s="29">
        <f t="shared" si="2"/>
        <v>14745.183999999999</v>
      </c>
      <c r="K52" s="30">
        <f t="shared" si="3"/>
        <v>60823.883999999998</v>
      </c>
      <c r="L52" s="17"/>
    </row>
    <row r="53" spans="1:12">
      <c r="A53" s="66" t="s">
        <v>183</v>
      </c>
      <c r="B53" s="67"/>
      <c r="C53" s="15" t="s">
        <v>21</v>
      </c>
      <c r="D53" s="15" t="s">
        <v>18</v>
      </c>
      <c r="E53" s="14">
        <v>11884.22</v>
      </c>
      <c r="F53" s="14">
        <v>754.9</v>
      </c>
      <c r="G53" s="14">
        <v>0</v>
      </c>
      <c r="H53" s="14">
        <v>26218.68</v>
      </c>
      <c r="I53" s="20">
        <f t="shared" si="4"/>
        <v>38857.800000000003</v>
      </c>
      <c r="J53" s="20">
        <f t="shared" si="2"/>
        <v>12434.496000000001</v>
      </c>
      <c r="K53" s="21">
        <f t="shared" si="3"/>
        <v>51292.296000000002</v>
      </c>
    </row>
    <row r="54" spans="1:12">
      <c r="A54" s="63" t="s">
        <v>184</v>
      </c>
      <c r="B54" s="64"/>
      <c r="C54" s="37" t="s">
        <v>21</v>
      </c>
      <c r="D54" s="37" t="s">
        <v>18</v>
      </c>
      <c r="E54" s="29">
        <v>11884.22</v>
      </c>
      <c r="F54" s="29">
        <v>2531.16</v>
      </c>
      <c r="G54" s="29">
        <v>0</v>
      </c>
      <c r="H54" s="29">
        <v>26218.68</v>
      </c>
      <c r="I54" s="29">
        <f t="shared" si="4"/>
        <v>40634.06</v>
      </c>
      <c r="J54" s="29">
        <f t="shared" si="2"/>
        <v>13002.8992</v>
      </c>
      <c r="K54" s="30">
        <f t="shared" si="3"/>
        <v>53636.959199999998</v>
      </c>
      <c r="L54" s="17"/>
    </row>
    <row r="55" spans="1:12">
      <c r="A55" s="66" t="s">
        <v>24</v>
      </c>
      <c r="B55" s="67"/>
      <c r="C55" s="15" t="s">
        <v>21</v>
      </c>
      <c r="D55" s="18" t="s">
        <v>145</v>
      </c>
      <c r="E55" s="14">
        <v>11884.22</v>
      </c>
      <c r="F55" s="14">
        <v>0</v>
      </c>
      <c r="G55" s="14">
        <v>0</v>
      </c>
      <c r="H55" s="14">
        <v>26973.98</v>
      </c>
      <c r="I55" s="20">
        <f t="shared" si="4"/>
        <v>38858.199999999997</v>
      </c>
      <c r="J55" s="20">
        <f t="shared" si="2"/>
        <v>12434.624</v>
      </c>
      <c r="K55" s="21">
        <f t="shared" si="3"/>
        <v>51292.823999999993</v>
      </c>
    </row>
    <row r="56" spans="1:12">
      <c r="A56" s="63" t="s">
        <v>185</v>
      </c>
      <c r="B56" s="64"/>
      <c r="C56" s="37" t="s">
        <v>21</v>
      </c>
      <c r="D56" s="37" t="s">
        <v>18</v>
      </c>
      <c r="E56" s="29">
        <v>11884.22</v>
      </c>
      <c r="F56" s="29">
        <v>4551.6400000000003</v>
      </c>
      <c r="G56" s="29">
        <v>0</v>
      </c>
      <c r="H56" s="29">
        <v>26973.98</v>
      </c>
      <c r="I56" s="29">
        <f t="shared" si="4"/>
        <v>43409.84</v>
      </c>
      <c r="J56" s="29">
        <f t="shared" si="2"/>
        <v>13891.148799999999</v>
      </c>
      <c r="K56" s="30">
        <f t="shared" si="3"/>
        <v>57300.988799999992</v>
      </c>
    </row>
    <row r="57" spans="1:12">
      <c r="A57" s="66" t="s">
        <v>186</v>
      </c>
      <c r="B57" s="67"/>
      <c r="C57" s="15" t="s">
        <v>21</v>
      </c>
      <c r="D57" s="15" t="s">
        <v>18</v>
      </c>
      <c r="E57" s="14">
        <v>11884.22</v>
      </c>
      <c r="F57" s="14">
        <f>3774.9+754.9</f>
        <v>4529.8</v>
      </c>
      <c r="G57" s="14">
        <v>0</v>
      </c>
      <c r="H57" s="14">
        <v>28910.18</v>
      </c>
      <c r="I57" s="20">
        <f t="shared" si="4"/>
        <v>45324.2</v>
      </c>
      <c r="J57" s="20">
        <f t="shared" si="2"/>
        <v>14503.743999999999</v>
      </c>
      <c r="K57" s="21">
        <f t="shared" si="3"/>
        <v>59827.943999999996</v>
      </c>
    </row>
    <row r="58" spans="1:12">
      <c r="A58" s="63" t="s">
        <v>187</v>
      </c>
      <c r="B58" s="64"/>
      <c r="C58" s="37" t="s">
        <v>21</v>
      </c>
      <c r="D58" s="37" t="s">
        <v>18</v>
      </c>
      <c r="E58" s="29">
        <v>11884.22</v>
      </c>
      <c r="F58" s="29">
        <v>6039.2</v>
      </c>
      <c r="G58" s="29">
        <v>0</v>
      </c>
      <c r="H58" s="29">
        <v>25840.12</v>
      </c>
      <c r="I58" s="29">
        <f t="shared" si="4"/>
        <v>43763.539999999994</v>
      </c>
      <c r="J58" s="29">
        <f t="shared" si="2"/>
        <v>14004.332799999998</v>
      </c>
      <c r="K58" s="30">
        <f t="shared" si="3"/>
        <v>57767.87279999999</v>
      </c>
    </row>
    <row r="59" spans="1:12">
      <c r="A59" s="66" t="s">
        <v>188</v>
      </c>
      <c r="B59" s="67"/>
      <c r="C59" s="15" t="s">
        <v>21</v>
      </c>
      <c r="D59" s="15" t="s">
        <v>18</v>
      </c>
      <c r="E59" s="14">
        <v>11884.22</v>
      </c>
      <c r="F59" s="14">
        <v>1509.8</v>
      </c>
      <c r="G59" s="14">
        <v>0</v>
      </c>
      <c r="H59" s="14">
        <v>25840.12</v>
      </c>
      <c r="I59" s="20">
        <f t="shared" si="4"/>
        <v>39234.14</v>
      </c>
      <c r="J59" s="20">
        <f t="shared" si="2"/>
        <v>12554.924800000001</v>
      </c>
      <c r="K59" s="21">
        <f t="shared" si="3"/>
        <v>51789.0648</v>
      </c>
    </row>
    <row r="60" spans="1:12">
      <c r="A60" s="63" t="s">
        <v>189</v>
      </c>
      <c r="B60" s="64"/>
      <c r="C60" s="37" t="s">
        <v>21</v>
      </c>
      <c r="D60" s="39" t="s">
        <v>18</v>
      </c>
      <c r="E60" s="29">
        <v>11884.22</v>
      </c>
      <c r="F60" s="29">
        <v>1509.8</v>
      </c>
      <c r="G60" s="29">
        <v>0</v>
      </c>
      <c r="H60" s="29">
        <v>25840.12</v>
      </c>
      <c r="I60" s="29">
        <f t="shared" si="4"/>
        <v>39234.14</v>
      </c>
      <c r="J60" s="29">
        <f t="shared" si="2"/>
        <v>12554.924800000001</v>
      </c>
      <c r="K60" s="30">
        <f t="shared" si="3"/>
        <v>51789.0648</v>
      </c>
      <c r="L60" s="17"/>
    </row>
    <row r="61" spans="1:12">
      <c r="A61" s="59" t="s">
        <v>190</v>
      </c>
      <c r="B61" s="60"/>
      <c r="C61" s="18" t="s">
        <v>21</v>
      </c>
      <c r="D61" s="18" t="s">
        <v>18</v>
      </c>
      <c r="E61" s="20">
        <v>11884.22</v>
      </c>
      <c r="F61" s="20">
        <v>0</v>
      </c>
      <c r="G61" s="20">
        <v>0</v>
      </c>
      <c r="H61" s="20">
        <v>26218.68</v>
      </c>
      <c r="I61" s="20">
        <f t="shared" ref="I61" si="8">E61+F61+H61+G61</f>
        <v>38102.9</v>
      </c>
      <c r="J61" s="20">
        <f t="shared" ref="J61" si="9">I61*32%</f>
        <v>12192.928</v>
      </c>
      <c r="K61" s="21">
        <f t="shared" ref="K61" si="10">I61+J61</f>
        <v>50295.828000000001</v>
      </c>
    </row>
    <row r="62" spans="1:12">
      <c r="A62" s="63" t="s">
        <v>374</v>
      </c>
      <c r="B62" s="64"/>
      <c r="C62" s="37" t="s">
        <v>21</v>
      </c>
      <c r="D62" s="37" t="s">
        <v>18</v>
      </c>
      <c r="E62" s="29">
        <v>11884.22</v>
      </c>
      <c r="F62" s="29">
        <v>0</v>
      </c>
      <c r="G62" s="29">
        <v>0</v>
      </c>
      <c r="H62" s="29">
        <v>26218.68</v>
      </c>
      <c r="I62" s="29">
        <f t="shared" si="4"/>
        <v>38102.9</v>
      </c>
      <c r="J62" s="29">
        <f t="shared" si="2"/>
        <v>12192.928</v>
      </c>
      <c r="K62" s="30">
        <f t="shared" si="3"/>
        <v>50295.828000000001</v>
      </c>
    </row>
    <row r="63" spans="1:12">
      <c r="A63" s="59" t="s">
        <v>375</v>
      </c>
      <c r="B63" s="60"/>
      <c r="C63" s="18" t="s">
        <v>21</v>
      </c>
      <c r="D63" s="18" t="s">
        <v>18</v>
      </c>
      <c r="E63" s="20">
        <v>11884.22</v>
      </c>
      <c r="F63" s="20">
        <v>510.68</v>
      </c>
      <c r="G63" s="20">
        <v>0</v>
      </c>
      <c r="H63" s="20">
        <v>26218.68</v>
      </c>
      <c r="I63" s="20">
        <f t="shared" si="4"/>
        <v>38613.58</v>
      </c>
      <c r="J63" s="20">
        <f t="shared" si="2"/>
        <v>12356.345600000001</v>
      </c>
      <c r="K63" s="21">
        <f t="shared" si="3"/>
        <v>50969.925600000002</v>
      </c>
    </row>
    <row r="64" spans="1:12">
      <c r="A64" s="63" t="s">
        <v>192</v>
      </c>
      <c r="B64" s="64"/>
      <c r="C64" s="37" t="s">
        <v>21</v>
      </c>
      <c r="D64" s="37" t="s">
        <v>18</v>
      </c>
      <c r="E64" s="29">
        <v>11884.22</v>
      </c>
      <c r="F64" s="29">
        <v>0</v>
      </c>
      <c r="G64" s="29">
        <v>0</v>
      </c>
      <c r="H64" s="29">
        <v>26218.68</v>
      </c>
      <c r="I64" s="29">
        <f t="shared" si="4"/>
        <v>38102.9</v>
      </c>
      <c r="J64" s="29">
        <f t="shared" si="2"/>
        <v>12192.928</v>
      </c>
      <c r="K64" s="30">
        <f t="shared" si="3"/>
        <v>50295.828000000001</v>
      </c>
    </row>
    <row r="65" spans="1:11">
      <c r="A65" s="59" t="s">
        <v>193</v>
      </c>
      <c r="B65" s="60"/>
      <c r="C65" s="18" t="s">
        <v>21</v>
      </c>
      <c r="D65" s="18" t="s">
        <v>18</v>
      </c>
      <c r="E65" s="20">
        <v>11884.22</v>
      </c>
      <c r="F65" s="20">
        <v>0</v>
      </c>
      <c r="G65" s="20">
        <v>0</v>
      </c>
      <c r="H65" s="20">
        <v>26218.68</v>
      </c>
      <c r="I65" s="20">
        <f t="shared" si="4"/>
        <v>38102.9</v>
      </c>
      <c r="J65" s="20">
        <f t="shared" si="2"/>
        <v>12192.928</v>
      </c>
      <c r="K65" s="21">
        <f t="shared" si="3"/>
        <v>50295.828000000001</v>
      </c>
    </row>
    <row r="66" spans="1:11">
      <c r="A66" s="52" t="s">
        <v>194</v>
      </c>
      <c r="B66" s="53"/>
      <c r="C66" s="42" t="s">
        <v>21</v>
      </c>
      <c r="D66" s="42" t="s">
        <v>18</v>
      </c>
      <c r="E66" s="43">
        <v>11884.22</v>
      </c>
      <c r="F66" s="43">
        <v>0</v>
      </c>
      <c r="G66" s="43">
        <v>0</v>
      </c>
      <c r="H66" s="43">
        <v>26218.68</v>
      </c>
      <c r="I66" s="43">
        <f t="shared" si="4"/>
        <v>38102.9</v>
      </c>
      <c r="J66" s="43">
        <f t="shared" si="2"/>
        <v>12192.928</v>
      </c>
      <c r="K66" s="44">
        <f t="shared" si="3"/>
        <v>50295.828000000001</v>
      </c>
    </row>
    <row r="67" spans="1:11">
      <c r="A67" s="57" t="s">
        <v>191</v>
      </c>
      <c r="B67" s="58"/>
      <c r="C67" s="23" t="s">
        <v>25</v>
      </c>
      <c r="D67" s="23" t="s">
        <v>26</v>
      </c>
      <c r="E67" s="24">
        <v>10073.719999999999</v>
      </c>
      <c r="F67" s="24">
        <v>510.68</v>
      </c>
      <c r="G67" s="19">
        <v>0</v>
      </c>
      <c r="H67" s="19">
        <v>21163.42</v>
      </c>
      <c r="I67" s="24">
        <f t="shared" si="4"/>
        <v>31747.82</v>
      </c>
      <c r="J67" s="24">
        <f t="shared" si="2"/>
        <v>10159.3024</v>
      </c>
      <c r="K67" s="25">
        <f t="shared" si="3"/>
        <v>41907.1224</v>
      </c>
    </row>
    <row r="68" spans="1:11">
      <c r="A68" s="52" t="s">
        <v>195</v>
      </c>
      <c r="B68" s="53"/>
      <c r="C68" s="42" t="s">
        <v>27</v>
      </c>
      <c r="D68" s="42" t="s">
        <v>26</v>
      </c>
      <c r="E68" s="43">
        <v>10073.719999999999</v>
      </c>
      <c r="F68" s="43">
        <v>0</v>
      </c>
      <c r="G68" s="43">
        <v>0</v>
      </c>
      <c r="H68" s="43">
        <v>22674.44</v>
      </c>
      <c r="I68" s="43">
        <f t="shared" si="4"/>
        <v>32748.159999999996</v>
      </c>
      <c r="J68" s="43">
        <f t="shared" si="2"/>
        <v>10479.411199999999</v>
      </c>
      <c r="K68" s="44">
        <f t="shared" si="3"/>
        <v>43227.571199999991</v>
      </c>
    </row>
    <row r="70" spans="1:11">
      <c r="A70" s="6" t="s">
        <v>28</v>
      </c>
      <c r="B70" s="6"/>
      <c r="C70" s="6"/>
      <c r="D70" s="6"/>
      <c r="E70" s="7">
        <f t="shared" ref="E70:K70" si="11">SUM(E71:E95)</f>
        <v>286573.23999999993</v>
      </c>
      <c r="F70" s="7">
        <f t="shared" si="11"/>
        <v>56842.399999999994</v>
      </c>
      <c r="G70" s="7">
        <f t="shared" si="11"/>
        <v>0</v>
      </c>
      <c r="H70" s="7">
        <f t="shared" si="11"/>
        <v>636198.18000000005</v>
      </c>
      <c r="I70" s="7">
        <f t="shared" si="11"/>
        <v>979613.82000000007</v>
      </c>
      <c r="J70" s="7">
        <f t="shared" si="11"/>
        <v>313476.42239999998</v>
      </c>
      <c r="K70" s="7">
        <f t="shared" si="11"/>
        <v>1293090.2423999994</v>
      </c>
    </row>
    <row r="71" spans="1:11">
      <c r="A71" s="68" t="s">
        <v>111</v>
      </c>
      <c r="B71" s="64"/>
      <c r="C71" s="37" t="s">
        <v>29</v>
      </c>
      <c r="D71" s="37" t="s">
        <v>30</v>
      </c>
      <c r="E71" s="29">
        <v>17646.46</v>
      </c>
      <c r="F71" s="29">
        <v>3818.98</v>
      </c>
      <c r="G71" s="29">
        <v>0</v>
      </c>
      <c r="H71" s="29">
        <v>38279.480000000003</v>
      </c>
      <c r="I71" s="29">
        <f>E71+F71+G71+H71</f>
        <v>59744.92</v>
      </c>
      <c r="J71" s="29">
        <f>I71*32%</f>
        <v>19118.374400000001</v>
      </c>
      <c r="K71" s="30">
        <f>I71+J71</f>
        <v>78863.294399999999</v>
      </c>
    </row>
    <row r="72" spans="1:11">
      <c r="A72" s="66" t="s">
        <v>196</v>
      </c>
      <c r="B72" s="67"/>
      <c r="C72" s="15" t="s">
        <v>31</v>
      </c>
      <c r="D72" s="15" t="s">
        <v>18</v>
      </c>
      <c r="E72" s="14">
        <v>11884.22</v>
      </c>
      <c r="F72" s="14">
        <v>3818.98</v>
      </c>
      <c r="G72" s="14">
        <v>0</v>
      </c>
      <c r="H72" s="14">
        <v>26293.3</v>
      </c>
      <c r="I72" s="20">
        <f t="shared" ref="I72:I95" si="12">E72+F72+G72+H72</f>
        <v>41996.5</v>
      </c>
      <c r="J72" s="20">
        <f t="shared" ref="J72:J95" si="13">I72*32%</f>
        <v>13438.880000000001</v>
      </c>
      <c r="K72" s="21">
        <f t="shared" ref="K72:K95" si="14">I72+J72</f>
        <v>55435.380000000005</v>
      </c>
    </row>
    <row r="73" spans="1:11">
      <c r="A73" s="63" t="s">
        <v>197</v>
      </c>
      <c r="B73" s="64"/>
      <c r="C73" s="37" t="s">
        <v>31</v>
      </c>
      <c r="D73" s="37" t="s">
        <v>18</v>
      </c>
      <c r="E73" s="29">
        <v>11884.22</v>
      </c>
      <c r="F73" s="29">
        <v>6372.38</v>
      </c>
      <c r="G73" s="29">
        <v>0</v>
      </c>
      <c r="H73" s="29">
        <v>26293.3</v>
      </c>
      <c r="I73" s="29">
        <f t="shared" si="12"/>
        <v>44549.899999999994</v>
      </c>
      <c r="J73" s="29">
        <f t="shared" si="13"/>
        <v>14255.967999999999</v>
      </c>
      <c r="K73" s="30">
        <f t="shared" si="14"/>
        <v>58805.867999999995</v>
      </c>
    </row>
    <row r="74" spans="1:11">
      <c r="A74" s="66" t="s">
        <v>198</v>
      </c>
      <c r="B74" s="67"/>
      <c r="C74" s="15" t="s">
        <v>31</v>
      </c>
      <c r="D74" s="15" t="s">
        <v>18</v>
      </c>
      <c r="E74" s="14">
        <v>11884.22</v>
      </c>
      <c r="F74" s="14">
        <f>5433.54+754.9</f>
        <v>6188.44</v>
      </c>
      <c r="G74" s="14">
        <v>0</v>
      </c>
      <c r="H74" s="14">
        <v>26293.3</v>
      </c>
      <c r="I74" s="20">
        <f t="shared" si="12"/>
        <v>44365.96</v>
      </c>
      <c r="J74" s="20">
        <f t="shared" si="13"/>
        <v>14197.1072</v>
      </c>
      <c r="K74" s="21">
        <f t="shared" si="14"/>
        <v>58563.067199999998</v>
      </c>
    </row>
    <row r="75" spans="1:11">
      <c r="A75" s="63" t="s">
        <v>199</v>
      </c>
      <c r="B75" s="64"/>
      <c r="C75" s="37" t="s">
        <v>31</v>
      </c>
      <c r="D75" s="37" t="s">
        <v>18</v>
      </c>
      <c r="E75" s="29">
        <v>11884.22</v>
      </c>
      <c r="F75" s="29">
        <f>3119.04+754.9</f>
        <v>3873.94</v>
      </c>
      <c r="G75" s="29">
        <v>0</v>
      </c>
      <c r="H75" s="29">
        <v>25915.16</v>
      </c>
      <c r="I75" s="29">
        <f t="shared" si="12"/>
        <v>41673.32</v>
      </c>
      <c r="J75" s="29">
        <f t="shared" si="13"/>
        <v>13335.4624</v>
      </c>
      <c r="K75" s="30">
        <f t="shared" si="14"/>
        <v>55008.782399999996</v>
      </c>
    </row>
    <row r="76" spans="1:11">
      <c r="A76" s="66" t="s">
        <v>200</v>
      </c>
      <c r="B76" s="67"/>
      <c r="C76" s="15" t="s">
        <v>31</v>
      </c>
      <c r="D76" s="15" t="s">
        <v>18</v>
      </c>
      <c r="E76" s="14">
        <v>11884.22</v>
      </c>
      <c r="F76" s="14">
        <v>3064.08</v>
      </c>
      <c r="G76" s="14">
        <v>0</v>
      </c>
      <c r="H76" s="14">
        <v>26293.3</v>
      </c>
      <c r="I76" s="20">
        <f t="shared" si="12"/>
        <v>41241.599999999999</v>
      </c>
      <c r="J76" s="20">
        <f t="shared" si="13"/>
        <v>13197.312</v>
      </c>
      <c r="K76" s="21">
        <f t="shared" si="14"/>
        <v>54438.911999999997</v>
      </c>
    </row>
    <row r="77" spans="1:11">
      <c r="A77" s="63" t="s">
        <v>201</v>
      </c>
      <c r="B77" s="64"/>
      <c r="C77" s="37" t="s">
        <v>31</v>
      </c>
      <c r="D77" s="37" t="s">
        <v>18</v>
      </c>
      <c r="E77" s="29">
        <v>11884.22</v>
      </c>
      <c r="F77" s="29">
        <v>4840.34</v>
      </c>
      <c r="G77" s="29">
        <v>0</v>
      </c>
      <c r="H77" s="29">
        <v>26293.3</v>
      </c>
      <c r="I77" s="29">
        <f t="shared" si="12"/>
        <v>43017.86</v>
      </c>
      <c r="J77" s="29">
        <f t="shared" si="13"/>
        <v>13765.715200000001</v>
      </c>
      <c r="K77" s="30">
        <f t="shared" si="14"/>
        <v>56783.575199999999</v>
      </c>
    </row>
    <row r="78" spans="1:11">
      <c r="A78" s="66" t="s">
        <v>202</v>
      </c>
      <c r="B78" s="67"/>
      <c r="C78" s="15" t="s">
        <v>31</v>
      </c>
      <c r="D78" s="15" t="s">
        <v>18</v>
      </c>
      <c r="E78" s="14">
        <v>11884.22</v>
      </c>
      <c r="F78" s="14">
        <v>3308.3</v>
      </c>
      <c r="G78" s="14">
        <v>0</v>
      </c>
      <c r="H78" s="14">
        <v>25915.16</v>
      </c>
      <c r="I78" s="20">
        <f t="shared" si="12"/>
        <v>41107.68</v>
      </c>
      <c r="J78" s="20">
        <f t="shared" si="13"/>
        <v>13154.4576</v>
      </c>
      <c r="K78" s="21">
        <f t="shared" si="14"/>
        <v>54262.137600000002</v>
      </c>
    </row>
    <row r="79" spans="1:11">
      <c r="A79" s="63" t="s">
        <v>208</v>
      </c>
      <c r="B79" s="64"/>
      <c r="C79" s="37" t="s">
        <v>31</v>
      </c>
      <c r="D79" s="37" t="s">
        <v>18</v>
      </c>
      <c r="E79" s="29">
        <v>11884.22</v>
      </c>
      <c r="F79" s="29">
        <f>1532.04+754.9</f>
        <v>2286.94</v>
      </c>
      <c r="G79" s="29">
        <v>0</v>
      </c>
      <c r="H79" s="29">
        <v>25538</v>
      </c>
      <c r="I79" s="29">
        <f t="shared" si="12"/>
        <v>39709.160000000003</v>
      </c>
      <c r="J79" s="29">
        <f t="shared" si="13"/>
        <v>12706.931200000001</v>
      </c>
      <c r="K79" s="30">
        <f t="shared" si="14"/>
        <v>52416.091200000003</v>
      </c>
    </row>
    <row r="80" spans="1:11">
      <c r="A80" s="66" t="s">
        <v>209</v>
      </c>
      <c r="B80" s="67"/>
      <c r="C80" s="15" t="s">
        <v>31</v>
      </c>
      <c r="D80" s="15" t="s">
        <v>18</v>
      </c>
      <c r="E80" s="14">
        <v>11884.22</v>
      </c>
      <c r="F80" s="20">
        <v>0</v>
      </c>
      <c r="G80" s="14">
        <v>0</v>
      </c>
      <c r="H80" s="14">
        <v>25538</v>
      </c>
      <c r="I80" s="20">
        <f t="shared" si="12"/>
        <v>37422.22</v>
      </c>
      <c r="J80" s="20">
        <f t="shared" si="13"/>
        <v>11975.110400000001</v>
      </c>
      <c r="K80" s="21">
        <f t="shared" si="14"/>
        <v>49397.330400000006</v>
      </c>
    </row>
    <row r="81" spans="1:11">
      <c r="A81" s="63" t="s">
        <v>210</v>
      </c>
      <c r="B81" s="64"/>
      <c r="C81" s="37" t="s">
        <v>31</v>
      </c>
      <c r="D81" s="37" t="s">
        <v>18</v>
      </c>
      <c r="E81" s="29">
        <v>11884.22</v>
      </c>
      <c r="F81" s="29">
        <f>3574.76+754.9</f>
        <v>4329.66</v>
      </c>
      <c r="G81" s="29">
        <v>0</v>
      </c>
      <c r="H81" s="29">
        <v>26293.3</v>
      </c>
      <c r="I81" s="29">
        <f t="shared" si="12"/>
        <v>42507.18</v>
      </c>
      <c r="J81" s="29">
        <f t="shared" si="13"/>
        <v>13602.2976</v>
      </c>
      <c r="K81" s="30">
        <f t="shared" si="14"/>
        <v>56109.477599999998</v>
      </c>
    </row>
    <row r="82" spans="1:11">
      <c r="A82" s="66" t="s">
        <v>211</v>
      </c>
      <c r="B82" s="67"/>
      <c r="C82" s="15" t="s">
        <v>31</v>
      </c>
      <c r="D82" s="15" t="s">
        <v>18</v>
      </c>
      <c r="E82" s="14">
        <v>11884.22</v>
      </c>
      <c r="F82" s="14">
        <f>4085.44+754.9</f>
        <v>4840.34</v>
      </c>
      <c r="G82" s="14">
        <v>0</v>
      </c>
      <c r="H82" s="14">
        <v>26293.3</v>
      </c>
      <c r="I82" s="20">
        <f t="shared" si="12"/>
        <v>43017.86</v>
      </c>
      <c r="J82" s="20">
        <f t="shared" si="13"/>
        <v>13765.715200000001</v>
      </c>
      <c r="K82" s="21">
        <f t="shared" si="14"/>
        <v>56783.575199999999</v>
      </c>
    </row>
    <row r="83" spans="1:11">
      <c r="A83" s="63" t="s">
        <v>212</v>
      </c>
      <c r="B83" s="64"/>
      <c r="C83" s="37" t="s">
        <v>31</v>
      </c>
      <c r="D83" s="37" t="s">
        <v>18</v>
      </c>
      <c r="E83" s="29">
        <v>11884.22</v>
      </c>
      <c r="F83" s="29">
        <f>3064.08+754.9</f>
        <v>3818.98</v>
      </c>
      <c r="G83" s="29">
        <v>0</v>
      </c>
      <c r="H83" s="29">
        <v>26293.3</v>
      </c>
      <c r="I83" s="29">
        <f t="shared" si="12"/>
        <v>41996.5</v>
      </c>
      <c r="J83" s="29">
        <f t="shared" si="13"/>
        <v>13438.880000000001</v>
      </c>
      <c r="K83" s="30">
        <f t="shared" si="14"/>
        <v>55435.380000000005</v>
      </c>
    </row>
    <row r="84" spans="1:11" ht="14.4" customHeight="1">
      <c r="A84" s="59" t="s">
        <v>213</v>
      </c>
      <c r="B84" s="60"/>
      <c r="C84" s="18" t="s">
        <v>32</v>
      </c>
      <c r="D84" s="18" t="s">
        <v>26</v>
      </c>
      <c r="E84" s="14">
        <v>10073.719999999999</v>
      </c>
      <c r="F84" s="20">
        <v>510.68</v>
      </c>
      <c r="G84" s="14">
        <v>0</v>
      </c>
      <c r="H84" s="14">
        <v>22865.119999999999</v>
      </c>
      <c r="I84" s="20">
        <f t="shared" si="12"/>
        <v>33449.519999999997</v>
      </c>
      <c r="J84" s="20">
        <f t="shared" si="13"/>
        <v>10703.846399999999</v>
      </c>
      <c r="K84" s="21">
        <f t="shared" si="14"/>
        <v>44153.366399999999</v>
      </c>
    </row>
    <row r="85" spans="1:11">
      <c r="A85" s="68" t="s">
        <v>110</v>
      </c>
      <c r="B85" s="64"/>
      <c r="C85" s="37" t="s">
        <v>32</v>
      </c>
      <c r="D85" s="37" t="s">
        <v>207</v>
      </c>
      <c r="E85" s="29">
        <v>10073.719999999999</v>
      </c>
      <c r="F85" s="29">
        <v>0</v>
      </c>
      <c r="G85" s="29">
        <v>0</v>
      </c>
      <c r="H85" s="29">
        <v>22865.119999999999</v>
      </c>
      <c r="I85" s="29">
        <f t="shared" si="12"/>
        <v>32938.839999999997</v>
      </c>
      <c r="J85" s="29">
        <f t="shared" si="13"/>
        <v>10540.4288</v>
      </c>
      <c r="K85" s="30">
        <f t="shared" si="14"/>
        <v>43479.268799999998</v>
      </c>
    </row>
    <row r="86" spans="1:11">
      <c r="A86" s="59" t="s">
        <v>203</v>
      </c>
      <c r="B86" s="60"/>
      <c r="C86" s="15" t="s">
        <v>31</v>
      </c>
      <c r="D86" s="15" t="s">
        <v>18</v>
      </c>
      <c r="E86" s="14">
        <v>11884.22</v>
      </c>
      <c r="F86" s="14"/>
      <c r="G86" s="14">
        <v>0</v>
      </c>
      <c r="H86" s="14">
        <v>26293.3</v>
      </c>
      <c r="I86" s="20">
        <f t="shared" ref="I86" si="15">E86+F86+G86+H86</f>
        <v>38177.519999999997</v>
      </c>
      <c r="J86" s="20">
        <f t="shared" ref="J86" si="16">I86*32%</f>
        <v>12216.806399999999</v>
      </c>
      <c r="K86" s="21">
        <f t="shared" ref="K86" si="17">I86+J86</f>
        <v>50394.326399999998</v>
      </c>
    </row>
    <row r="87" spans="1:11">
      <c r="A87" s="63" t="s">
        <v>214</v>
      </c>
      <c r="B87" s="64"/>
      <c r="C87" s="37" t="s">
        <v>32</v>
      </c>
      <c r="D87" s="37" t="s">
        <v>26</v>
      </c>
      <c r="E87" s="29">
        <v>10073.719999999999</v>
      </c>
      <c r="F87" s="29">
        <f>2706.28+510.68</f>
        <v>3216.96</v>
      </c>
      <c r="G87" s="29">
        <v>0</v>
      </c>
      <c r="H87" s="29">
        <v>22865.119999999999</v>
      </c>
      <c r="I87" s="29">
        <f t="shared" si="12"/>
        <v>36155.800000000003</v>
      </c>
      <c r="J87" s="29">
        <f t="shared" si="13"/>
        <v>11569.856000000002</v>
      </c>
      <c r="K87" s="30">
        <f t="shared" si="14"/>
        <v>47725.656000000003</v>
      </c>
    </row>
    <row r="88" spans="1:11">
      <c r="A88" s="66" t="s">
        <v>204</v>
      </c>
      <c r="B88" s="67"/>
      <c r="C88" s="15" t="s">
        <v>32</v>
      </c>
      <c r="D88" s="18" t="s">
        <v>207</v>
      </c>
      <c r="E88" s="14">
        <v>10073.719999999999</v>
      </c>
      <c r="F88" s="20">
        <v>0</v>
      </c>
      <c r="G88" s="14">
        <v>0</v>
      </c>
      <c r="H88" s="14">
        <v>22865.119999999999</v>
      </c>
      <c r="I88" s="20">
        <f t="shared" si="12"/>
        <v>32938.839999999997</v>
      </c>
      <c r="J88" s="20">
        <f t="shared" si="13"/>
        <v>10540.4288</v>
      </c>
      <c r="K88" s="21">
        <f t="shared" si="14"/>
        <v>43479.268799999998</v>
      </c>
    </row>
    <row r="89" spans="1:11">
      <c r="A89" s="63" t="s">
        <v>215</v>
      </c>
      <c r="B89" s="64"/>
      <c r="C89" s="37" t="s">
        <v>32</v>
      </c>
      <c r="D89" s="37" t="s">
        <v>26</v>
      </c>
      <c r="E89" s="29">
        <v>10073.719999999999</v>
      </c>
      <c r="F89" s="29">
        <v>510.68</v>
      </c>
      <c r="G89" s="29">
        <v>0</v>
      </c>
      <c r="H89" s="29">
        <v>22865.119999999999</v>
      </c>
      <c r="I89" s="29">
        <f t="shared" si="12"/>
        <v>33449.519999999997</v>
      </c>
      <c r="J89" s="29">
        <f t="shared" si="13"/>
        <v>10703.846399999999</v>
      </c>
      <c r="K89" s="30">
        <f t="shared" si="14"/>
        <v>44153.366399999999</v>
      </c>
    </row>
    <row r="90" spans="1:11">
      <c r="A90" s="66" t="s">
        <v>216</v>
      </c>
      <c r="B90" s="67"/>
      <c r="C90" s="15" t="s">
        <v>32</v>
      </c>
      <c r="D90" s="15" t="s">
        <v>26</v>
      </c>
      <c r="E90" s="14">
        <v>10073.719999999999</v>
      </c>
      <c r="F90" s="20">
        <v>510.68</v>
      </c>
      <c r="G90" s="14">
        <v>0</v>
      </c>
      <c r="H90" s="14">
        <v>22865.119999999999</v>
      </c>
      <c r="I90" s="20">
        <f t="shared" si="12"/>
        <v>33449.519999999997</v>
      </c>
      <c r="J90" s="20">
        <f t="shared" si="13"/>
        <v>10703.846399999999</v>
      </c>
      <c r="K90" s="21">
        <f t="shared" si="14"/>
        <v>44153.366399999999</v>
      </c>
    </row>
    <row r="91" spans="1:11">
      <c r="A91" s="63" t="s">
        <v>217</v>
      </c>
      <c r="B91" s="64"/>
      <c r="C91" s="37" t="s">
        <v>32</v>
      </c>
      <c r="D91" s="37" t="s">
        <v>26</v>
      </c>
      <c r="E91" s="29">
        <v>10073.719999999999</v>
      </c>
      <c r="F91" s="29">
        <v>510.68</v>
      </c>
      <c r="G91" s="29">
        <v>0</v>
      </c>
      <c r="H91" s="29">
        <v>22865.119999999999</v>
      </c>
      <c r="I91" s="29">
        <f t="shared" si="12"/>
        <v>33449.519999999997</v>
      </c>
      <c r="J91" s="29">
        <f t="shared" si="13"/>
        <v>10703.846399999999</v>
      </c>
      <c r="K91" s="30">
        <f t="shared" si="14"/>
        <v>44153.366399999999</v>
      </c>
    </row>
    <row r="92" spans="1:11" ht="15" customHeight="1">
      <c r="A92" s="66" t="s">
        <v>218</v>
      </c>
      <c r="B92" s="67"/>
      <c r="C92" s="15" t="s">
        <v>32</v>
      </c>
      <c r="D92" s="15" t="s">
        <v>26</v>
      </c>
      <c r="E92" s="14">
        <v>10073.719999999999</v>
      </c>
      <c r="F92" s="20">
        <v>510.68</v>
      </c>
      <c r="G92" s="14">
        <v>0</v>
      </c>
      <c r="H92" s="14">
        <v>22865.119999999999</v>
      </c>
      <c r="I92" s="20">
        <f t="shared" si="12"/>
        <v>33449.519999999997</v>
      </c>
      <c r="J92" s="20">
        <f t="shared" si="13"/>
        <v>10703.846399999999</v>
      </c>
      <c r="K92" s="21">
        <f t="shared" si="14"/>
        <v>44153.366399999999</v>
      </c>
    </row>
    <row r="93" spans="1:11">
      <c r="A93" s="63" t="s">
        <v>219</v>
      </c>
      <c r="B93" s="64"/>
      <c r="C93" s="37" t="s">
        <v>32</v>
      </c>
      <c r="D93" s="37" t="s">
        <v>26</v>
      </c>
      <c r="E93" s="29">
        <v>10073.719999999999</v>
      </c>
      <c r="F93" s="29">
        <v>510.68</v>
      </c>
      <c r="G93" s="29">
        <v>0</v>
      </c>
      <c r="H93" s="29">
        <v>22865.119999999999</v>
      </c>
      <c r="I93" s="29">
        <f t="shared" si="12"/>
        <v>33449.519999999997</v>
      </c>
      <c r="J93" s="29">
        <f t="shared" si="13"/>
        <v>10703.846399999999</v>
      </c>
      <c r="K93" s="30">
        <f t="shared" si="14"/>
        <v>44153.366399999999</v>
      </c>
    </row>
    <row r="94" spans="1:11" ht="14.4" customHeight="1">
      <c r="A94" s="59" t="s">
        <v>205</v>
      </c>
      <c r="B94" s="60"/>
      <c r="C94" s="15" t="s">
        <v>31</v>
      </c>
      <c r="D94" s="15" t="s">
        <v>18</v>
      </c>
      <c r="E94" s="14">
        <v>11884.22</v>
      </c>
      <c r="F94" s="14"/>
      <c r="G94" s="14">
        <v>0</v>
      </c>
      <c r="H94" s="14">
        <v>26293.3</v>
      </c>
      <c r="I94" s="20">
        <f t="shared" si="12"/>
        <v>38177.519999999997</v>
      </c>
      <c r="J94" s="20">
        <f t="shared" si="13"/>
        <v>12216.806399999999</v>
      </c>
      <c r="K94" s="21">
        <f t="shared" si="14"/>
        <v>50394.326399999998</v>
      </c>
    </row>
    <row r="95" spans="1:11" ht="14.4" customHeight="1">
      <c r="A95" s="63" t="s">
        <v>206</v>
      </c>
      <c r="B95" s="64"/>
      <c r="C95" s="37" t="s">
        <v>31</v>
      </c>
      <c r="D95" s="37" t="s">
        <v>18</v>
      </c>
      <c r="E95" s="29">
        <v>11884.22</v>
      </c>
      <c r="F95" s="29"/>
      <c r="G95" s="29">
        <v>0</v>
      </c>
      <c r="H95" s="29">
        <v>26293.3</v>
      </c>
      <c r="I95" s="29">
        <f t="shared" si="12"/>
        <v>38177.519999999997</v>
      </c>
      <c r="J95" s="29">
        <f t="shared" si="13"/>
        <v>12216.806399999999</v>
      </c>
      <c r="K95" s="30">
        <f t="shared" si="14"/>
        <v>50394.326399999998</v>
      </c>
    </row>
    <row r="97" spans="1:32">
      <c r="A97" s="6" t="s">
        <v>33</v>
      </c>
      <c r="B97" s="6"/>
      <c r="C97" s="6"/>
      <c r="D97" s="6"/>
      <c r="E97" s="7">
        <f>SUM(E98:E116)</f>
        <v>254623.56</v>
      </c>
      <c r="F97" s="7">
        <f t="shared" ref="F97:K97" si="18">SUM(F98:F116)</f>
        <v>95263.459999999992</v>
      </c>
      <c r="G97" s="7">
        <f t="shared" si="18"/>
        <v>0</v>
      </c>
      <c r="H97" s="7">
        <f t="shared" si="18"/>
        <v>570888.20000000007</v>
      </c>
      <c r="I97" s="7">
        <f t="shared" si="18"/>
        <v>920775.21999999974</v>
      </c>
      <c r="J97" s="7">
        <f t="shared" si="18"/>
        <v>294648.07039999991</v>
      </c>
      <c r="K97" s="7">
        <f t="shared" si="18"/>
        <v>1215423.2904000003</v>
      </c>
    </row>
    <row r="98" spans="1:32">
      <c r="A98" s="57" t="s">
        <v>220</v>
      </c>
      <c r="B98" s="58"/>
      <c r="C98" s="23" t="s">
        <v>34</v>
      </c>
      <c r="D98" s="23" t="s">
        <v>30</v>
      </c>
      <c r="E98" s="24">
        <v>17646.46</v>
      </c>
      <c r="F98" s="24">
        <v>3687.48</v>
      </c>
      <c r="G98" s="24">
        <v>0</v>
      </c>
      <c r="H98" s="24">
        <v>38279.480000000003</v>
      </c>
      <c r="I98" s="24">
        <f>E98+F98+G98+H98</f>
        <v>59613.42</v>
      </c>
      <c r="J98" s="24">
        <f>I98*32%</f>
        <v>19076.294399999999</v>
      </c>
      <c r="K98" s="25">
        <f>I98+J98</f>
        <v>78689.714399999997</v>
      </c>
    </row>
    <row r="99" spans="1:32" s="16" customFormat="1">
      <c r="A99" s="45" t="s">
        <v>144</v>
      </c>
      <c r="B99" s="46" t="s">
        <v>222</v>
      </c>
      <c r="C99" s="42" t="s">
        <v>34</v>
      </c>
      <c r="D99" s="42" t="s">
        <v>30</v>
      </c>
      <c r="E99" s="43">
        <v>17646.46</v>
      </c>
      <c r="F99" s="43">
        <v>0</v>
      </c>
      <c r="G99" s="43">
        <v>0</v>
      </c>
      <c r="H99" s="43">
        <v>38279.480000000003</v>
      </c>
      <c r="I99" s="43">
        <f>E99+F99+G99+H99</f>
        <v>55925.94</v>
      </c>
      <c r="J99" s="43">
        <f>I99*32%</f>
        <v>17896.300800000001</v>
      </c>
      <c r="K99" s="44">
        <f>I99+J99</f>
        <v>73822.2408</v>
      </c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>
      <c r="A100" s="54" t="s">
        <v>221</v>
      </c>
      <c r="B100" s="55"/>
      <c r="C100" s="27" t="s">
        <v>35</v>
      </c>
      <c r="D100" s="27" t="s">
        <v>30</v>
      </c>
      <c r="E100" s="19">
        <v>17646.46</v>
      </c>
      <c r="F100" s="19">
        <f>14749.92+1229.16</f>
        <v>15979.08</v>
      </c>
      <c r="G100" s="19">
        <v>0</v>
      </c>
      <c r="H100" s="19">
        <v>44774.080000000002</v>
      </c>
      <c r="I100" s="24">
        <f t="shared" ref="I100:I116" si="19">E100+F100+G100+H100</f>
        <v>78399.62</v>
      </c>
      <c r="J100" s="24">
        <f t="shared" ref="J100:J116" si="20">I100*32%</f>
        <v>25087.878399999998</v>
      </c>
      <c r="K100" s="25">
        <f t="shared" ref="K100:K116" si="21">I100+J100</f>
        <v>103487.4984</v>
      </c>
    </row>
    <row r="101" spans="1:32">
      <c r="A101" s="52" t="s">
        <v>223</v>
      </c>
      <c r="B101" s="53"/>
      <c r="C101" s="42" t="s">
        <v>35</v>
      </c>
      <c r="D101" s="42" t="s">
        <v>30</v>
      </c>
      <c r="E101" s="43">
        <v>17646.46</v>
      </c>
      <c r="F101" s="43">
        <v>1229.1600000000001</v>
      </c>
      <c r="G101" s="43">
        <v>0</v>
      </c>
      <c r="H101" s="43">
        <v>38279.480000000003</v>
      </c>
      <c r="I101" s="43">
        <f t="shared" si="19"/>
        <v>57155.100000000006</v>
      </c>
      <c r="J101" s="43">
        <f t="shared" si="20"/>
        <v>18289.632000000001</v>
      </c>
      <c r="K101" s="44">
        <f t="shared" si="21"/>
        <v>75444.732000000004</v>
      </c>
    </row>
    <row r="102" spans="1:32">
      <c r="A102" s="54" t="s">
        <v>224</v>
      </c>
      <c r="B102" s="55"/>
      <c r="C102" s="27" t="s">
        <v>36</v>
      </c>
      <c r="D102" s="27" t="s">
        <v>30</v>
      </c>
      <c r="E102" s="19">
        <v>17646.46</v>
      </c>
      <c r="F102" s="24">
        <v>7374.96</v>
      </c>
      <c r="G102" s="19">
        <v>0</v>
      </c>
      <c r="H102" s="19">
        <v>44774.080000000002</v>
      </c>
      <c r="I102" s="24">
        <f t="shared" si="19"/>
        <v>69795.5</v>
      </c>
      <c r="J102" s="24">
        <f t="shared" si="20"/>
        <v>22334.560000000001</v>
      </c>
      <c r="K102" s="25">
        <f t="shared" si="21"/>
        <v>92130.06</v>
      </c>
    </row>
    <row r="103" spans="1:32">
      <c r="A103" s="70" t="s">
        <v>112</v>
      </c>
      <c r="B103" s="53"/>
      <c r="C103" s="42" t="s">
        <v>37</v>
      </c>
      <c r="D103" s="42" t="s">
        <v>225</v>
      </c>
      <c r="E103" s="43">
        <v>15517.4</v>
      </c>
      <c r="F103" s="43">
        <v>1020.36</v>
      </c>
      <c r="G103" s="43">
        <v>0</v>
      </c>
      <c r="H103" s="43">
        <v>31574.04</v>
      </c>
      <c r="I103" s="43">
        <f t="shared" si="19"/>
        <v>48111.8</v>
      </c>
      <c r="J103" s="43">
        <f t="shared" si="20"/>
        <v>15395.776000000002</v>
      </c>
      <c r="K103" s="44">
        <f t="shared" si="21"/>
        <v>63507.576000000001</v>
      </c>
    </row>
    <row r="104" spans="1:32">
      <c r="A104" s="54" t="s">
        <v>226</v>
      </c>
      <c r="B104" s="55"/>
      <c r="C104" s="27" t="s">
        <v>17</v>
      </c>
      <c r="D104" s="27" t="s">
        <v>18</v>
      </c>
      <c r="E104" s="19">
        <v>11884.22</v>
      </c>
      <c r="F104" s="19">
        <f>8303.9+754.9</f>
        <v>9058.7999999999993</v>
      </c>
      <c r="G104" s="19">
        <v>0</v>
      </c>
      <c r="H104" s="19">
        <v>27548.82</v>
      </c>
      <c r="I104" s="24">
        <f t="shared" si="19"/>
        <v>48491.839999999997</v>
      </c>
      <c r="J104" s="24">
        <f t="shared" si="20"/>
        <v>15517.388799999999</v>
      </c>
      <c r="K104" s="25">
        <f t="shared" si="21"/>
        <v>64009.228799999997</v>
      </c>
    </row>
    <row r="105" spans="1:32">
      <c r="A105" s="52" t="s">
        <v>227</v>
      </c>
      <c r="B105" s="53"/>
      <c r="C105" s="42" t="s">
        <v>17</v>
      </c>
      <c r="D105" s="42" t="s">
        <v>18</v>
      </c>
      <c r="E105" s="43">
        <v>11884.22</v>
      </c>
      <c r="F105" s="43">
        <v>9058.7999999999993</v>
      </c>
      <c r="G105" s="43">
        <v>0</v>
      </c>
      <c r="H105" s="43">
        <v>27548.82</v>
      </c>
      <c r="I105" s="43">
        <f t="shared" si="19"/>
        <v>48491.839999999997</v>
      </c>
      <c r="J105" s="43">
        <f t="shared" si="20"/>
        <v>15517.388799999999</v>
      </c>
      <c r="K105" s="44">
        <f t="shared" si="21"/>
        <v>64009.228799999997</v>
      </c>
    </row>
    <row r="106" spans="1:32">
      <c r="A106" s="54" t="s">
        <v>228</v>
      </c>
      <c r="B106" s="55"/>
      <c r="C106" s="27" t="s">
        <v>17</v>
      </c>
      <c r="D106" s="27" t="s">
        <v>18</v>
      </c>
      <c r="E106" s="19">
        <v>11884.22</v>
      </c>
      <c r="F106" s="19">
        <v>9058.7999999999993</v>
      </c>
      <c r="G106" s="19">
        <v>0</v>
      </c>
      <c r="H106" s="19">
        <v>27548.82</v>
      </c>
      <c r="I106" s="24">
        <f t="shared" si="19"/>
        <v>48491.839999999997</v>
      </c>
      <c r="J106" s="24">
        <f t="shared" si="20"/>
        <v>15517.388799999999</v>
      </c>
      <c r="K106" s="25">
        <f t="shared" si="21"/>
        <v>64009.228799999997</v>
      </c>
    </row>
    <row r="107" spans="1:32">
      <c r="A107" s="70" t="s">
        <v>113</v>
      </c>
      <c r="B107" s="53"/>
      <c r="C107" s="42" t="s">
        <v>17</v>
      </c>
      <c r="D107" s="42" t="s">
        <v>145</v>
      </c>
      <c r="E107" s="43">
        <v>11884.22</v>
      </c>
      <c r="F107" s="43">
        <v>754.9</v>
      </c>
      <c r="G107" s="43">
        <v>0</v>
      </c>
      <c r="H107" s="43">
        <v>24857.32</v>
      </c>
      <c r="I107" s="43">
        <f t="shared" si="19"/>
        <v>37496.44</v>
      </c>
      <c r="J107" s="43">
        <f t="shared" si="20"/>
        <v>11998.8608</v>
      </c>
      <c r="K107" s="44">
        <f t="shared" si="21"/>
        <v>49495.300800000005</v>
      </c>
    </row>
    <row r="108" spans="1:32">
      <c r="A108" s="54" t="s">
        <v>229</v>
      </c>
      <c r="B108" s="55"/>
      <c r="C108" s="27" t="s">
        <v>17</v>
      </c>
      <c r="D108" s="27" t="s">
        <v>18</v>
      </c>
      <c r="E108" s="19">
        <v>11884.22</v>
      </c>
      <c r="F108" s="19">
        <v>3308.3</v>
      </c>
      <c r="G108" s="19">
        <v>0</v>
      </c>
      <c r="H108" s="19">
        <v>25612.62</v>
      </c>
      <c r="I108" s="24">
        <f t="shared" si="19"/>
        <v>40805.14</v>
      </c>
      <c r="J108" s="24">
        <f t="shared" si="20"/>
        <v>13057.6448</v>
      </c>
      <c r="K108" s="25">
        <f t="shared" si="21"/>
        <v>53862.784800000001</v>
      </c>
    </row>
    <row r="109" spans="1:32">
      <c r="A109" s="52" t="s">
        <v>230</v>
      </c>
      <c r="B109" s="53"/>
      <c r="C109" s="42" t="s">
        <v>17</v>
      </c>
      <c r="D109" s="42" t="s">
        <v>18</v>
      </c>
      <c r="E109" s="43">
        <v>11884.22</v>
      </c>
      <c r="F109" s="43">
        <f>4158.72+754.9</f>
        <v>4913.62</v>
      </c>
      <c r="G109" s="43">
        <v>0</v>
      </c>
      <c r="H109" s="43">
        <v>25612.62</v>
      </c>
      <c r="I109" s="43">
        <f t="shared" si="19"/>
        <v>42410.46</v>
      </c>
      <c r="J109" s="43">
        <f t="shared" si="20"/>
        <v>13571.3472</v>
      </c>
      <c r="K109" s="44">
        <f t="shared" si="21"/>
        <v>55981.807199999996</v>
      </c>
    </row>
    <row r="110" spans="1:32">
      <c r="A110" s="54" t="s">
        <v>231</v>
      </c>
      <c r="B110" s="55"/>
      <c r="C110" s="27" t="s">
        <v>17</v>
      </c>
      <c r="D110" s="27" t="s">
        <v>18</v>
      </c>
      <c r="E110" s="19">
        <v>11884.22</v>
      </c>
      <c r="F110" s="19">
        <f>4158.72+754.9</f>
        <v>4913.62</v>
      </c>
      <c r="G110" s="19">
        <v>0</v>
      </c>
      <c r="H110" s="19">
        <v>25612.62</v>
      </c>
      <c r="I110" s="24">
        <f t="shared" si="19"/>
        <v>42410.46</v>
      </c>
      <c r="J110" s="24">
        <f t="shared" si="20"/>
        <v>13571.3472</v>
      </c>
      <c r="K110" s="25">
        <f t="shared" si="21"/>
        <v>55981.807199999996</v>
      </c>
    </row>
    <row r="111" spans="1:32">
      <c r="A111" s="52" t="s">
        <v>232</v>
      </c>
      <c r="B111" s="53"/>
      <c r="C111" s="42" t="s">
        <v>17</v>
      </c>
      <c r="D111" s="42" t="s">
        <v>18</v>
      </c>
      <c r="E111" s="43">
        <v>11884.22</v>
      </c>
      <c r="F111" s="43">
        <v>4158.72</v>
      </c>
      <c r="G111" s="43">
        <v>0</v>
      </c>
      <c r="H111" s="43">
        <v>25612.62</v>
      </c>
      <c r="I111" s="43">
        <f t="shared" si="19"/>
        <v>41655.56</v>
      </c>
      <c r="J111" s="43">
        <f t="shared" si="20"/>
        <v>13329.779199999999</v>
      </c>
      <c r="K111" s="44">
        <f t="shared" si="21"/>
        <v>54985.339199999995</v>
      </c>
    </row>
    <row r="112" spans="1:32">
      <c r="A112" s="54" t="s">
        <v>233</v>
      </c>
      <c r="B112" s="55"/>
      <c r="C112" s="27" t="s">
        <v>38</v>
      </c>
      <c r="D112" s="27" t="s">
        <v>18</v>
      </c>
      <c r="E112" s="19">
        <v>11884.22</v>
      </c>
      <c r="F112" s="19">
        <v>9813.7000000000007</v>
      </c>
      <c r="G112" s="19">
        <v>0</v>
      </c>
      <c r="H112" s="19">
        <v>27548.82</v>
      </c>
      <c r="I112" s="24">
        <f t="shared" si="19"/>
        <v>49246.74</v>
      </c>
      <c r="J112" s="24">
        <f t="shared" si="20"/>
        <v>15758.9568</v>
      </c>
      <c r="K112" s="25">
        <f t="shared" si="21"/>
        <v>65005.696799999998</v>
      </c>
    </row>
    <row r="113" spans="1:11">
      <c r="A113" s="52" t="s">
        <v>234</v>
      </c>
      <c r="B113" s="53"/>
      <c r="C113" s="42" t="s">
        <v>38</v>
      </c>
      <c r="D113" s="42" t="s">
        <v>18</v>
      </c>
      <c r="E113" s="43">
        <v>11884.22</v>
      </c>
      <c r="F113" s="43">
        <v>7549</v>
      </c>
      <c r="G113" s="43">
        <v>0</v>
      </c>
      <c r="H113" s="43">
        <v>27548.82</v>
      </c>
      <c r="I113" s="43">
        <f t="shared" si="19"/>
        <v>46982.04</v>
      </c>
      <c r="J113" s="43">
        <f t="shared" si="20"/>
        <v>15034.2528</v>
      </c>
      <c r="K113" s="44">
        <f t="shared" si="21"/>
        <v>62016.292800000003</v>
      </c>
    </row>
    <row r="114" spans="1:11">
      <c r="A114" s="56" t="s">
        <v>114</v>
      </c>
      <c r="B114" s="55"/>
      <c r="C114" s="27" t="s">
        <v>39</v>
      </c>
      <c r="D114" s="27" t="s">
        <v>18</v>
      </c>
      <c r="E114" s="19">
        <v>11884.22</v>
      </c>
      <c r="F114" s="19">
        <v>0</v>
      </c>
      <c r="G114" s="19">
        <v>0</v>
      </c>
      <c r="H114" s="19">
        <v>27548.82</v>
      </c>
      <c r="I114" s="24">
        <f t="shared" si="19"/>
        <v>39433.040000000001</v>
      </c>
      <c r="J114" s="24">
        <f t="shared" si="20"/>
        <v>12618.5728</v>
      </c>
      <c r="K114" s="25">
        <f t="shared" si="21"/>
        <v>52051.612800000003</v>
      </c>
    </row>
    <row r="115" spans="1:11">
      <c r="A115" s="70" t="s">
        <v>115</v>
      </c>
      <c r="B115" s="53"/>
      <c r="C115" s="42" t="s">
        <v>25</v>
      </c>
      <c r="D115" s="42" t="s">
        <v>207</v>
      </c>
      <c r="E115" s="43">
        <v>10073.719999999999</v>
      </c>
      <c r="F115" s="43">
        <v>510.68</v>
      </c>
      <c r="G115" s="43">
        <v>0</v>
      </c>
      <c r="H115" s="43">
        <v>21163.42</v>
      </c>
      <c r="I115" s="43">
        <f t="shared" si="19"/>
        <v>31747.82</v>
      </c>
      <c r="J115" s="43">
        <f t="shared" si="20"/>
        <v>10159.3024</v>
      </c>
      <c r="K115" s="44">
        <f t="shared" si="21"/>
        <v>41907.1224</v>
      </c>
    </row>
    <row r="116" spans="1:11">
      <c r="A116" s="54" t="s">
        <v>235</v>
      </c>
      <c r="B116" s="55"/>
      <c r="C116" s="27" t="s">
        <v>25</v>
      </c>
      <c r="D116" s="27" t="s">
        <v>26</v>
      </c>
      <c r="E116" s="19">
        <v>10073.719999999999</v>
      </c>
      <c r="F116" s="19">
        <v>2873.48</v>
      </c>
      <c r="G116" s="19">
        <v>0</v>
      </c>
      <c r="H116" s="19">
        <v>21163.42</v>
      </c>
      <c r="I116" s="24">
        <f t="shared" si="19"/>
        <v>34110.619999999995</v>
      </c>
      <c r="J116" s="24">
        <f t="shared" si="20"/>
        <v>10915.398399999998</v>
      </c>
      <c r="K116" s="25">
        <f t="shared" si="21"/>
        <v>45026.018399999994</v>
      </c>
    </row>
    <row r="118" spans="1:11">
      <c r="A118" s="6" t="s">
        <v>40</v>
      </c>
      <c r="B118" s="6"/>
      <c r="C118" s="6"/>
      <c r="D118" s="6"/>
      <c r="E118" s="7">
        <f>SUM(E119:E124)</f>
        <v>84333.92</v>
      </c>
      <c r="F118" s="7">
        <f t="shared" ref="F118:K118" si="22">SUM(F119:F124)</f>
        <v>26535.08</v>
      </c>
      <c r="G118" s="7">
        <f t="shared" si="22"/>
        <v>0</v>
      </c>
      <c r="H118" s="7">
        <f t="shared" si="22"/>
        <v>184381.88</v>
      </c>
      <c r="I118" s="7">
        <f t="shared" si="22"/>
        <v>295250.87999999995</v>
      </c>
      <c r="J118" s="7">
        <f t="shared" si="22"/>
        <v>94480.281600000002</v>
      </c>
      <c r="K118" s="7">
        <f t="shared" si="22"/>
        <v>389731.16159999999</v>
      </c>
    </row>
    <row r="119" spans="1:11">
      <c r="A119" s="59" t="s">
        <v>236</v>
      </c>
      <c r="B119" s="60"/>
      <c r="C119" s="18" t="s">
        <v>41</v>
      </c>
      <c r="D119" s="18" t="s">
        <v>30</v>
      </c>
      <c r="E119" s="20">
        <v>17646.46</v>
      </c>
      <c r="F119" s="20">
        <v>8604.1200000000008</v>
      </c>
      <c r="G119" s="20">
        <v>0</v>
      </c>
      <c r="H119" s="20">
        <v>44774.080000000002</v>
      </c>
      <c r="I119" s="20">
        <f>E119+F119+G119+H119</f>
        <v>71024.66</v>
      </c>
      <c r="J119" s="20">
        <f>I119*32%</f>
        <v>22727.891200000002</v>
      </c>
      <c r="K119" s="21">
        <f>I119+J119</f>
        <v>93752.551200000002</v>
      </c>
    </row>
    <row r="120" spans="1:11">
      <c r="A120" s="68" t="s">
        <v>116</v>
      </c>
      <c r="B120" s="64"/>
      <c r="C120" s="42" t="s">
        <v>42</v>
      </c>
      <c r="D120" s="42" t="s">
        <v>15</v>
      </c>
      <c r="E120" s="43">
        <v>15517.4</v>
      </c>
      <c r="F120" s="43">
        <v>2878.02</v>
      </c>
      <c r="G120" s="43">
        <v>0</v>
      </c>
      <c r="H120" s="43">
        <v>31574.04</v>
      </c>
      <c r="I120" s="43">
        <f t="shared" ref="I120:I124" si="23">E120+F120+G120+H120</f>
        <v>49969.46</v>
      </c>
      <c r="J120" s="43">
        <f t="shared" ref="J120:J124" si="24">I120*32%</f>
        <v>15990.227199999999</v>
      </c>
      <c r="K120" s="44">
        <f>I120+J120</f>
        <v>65959.6872</v>
      </c>
    </row>
    <row r="121" spans="1:11">
      <c r="A121" s="59" t="s">
        <v>237</v>
      </c>
      <c r="B121" s="60"/>
      <c r="C121" s="23" t="s">
        <v>42</v>
      </c>
      <c r="D121" s="23" t="s">
        <v>15</v>
      </c>
      <c r="E121" s="24">
        <v>15517.4</v>
      </c>
      <c r="F121" s="24">
        <v>1020.36</v>
      </c>
      <c r="G121" s="24">
        <v>0</v>
      </c>
      <c r="H121" s="24">
        <v>31574.04</v>
      </c>
      <c r="I121" s="24">
        <f t="shared" si="23"/>
        <v>48111.8</v>
      </c>
      <c r="J121" s="24">
        <f t="shared" si="24"/>
        <v>15395.776000000002</v>
      </c>
      <c r="K121" s="25">
        <f t="shared" ref="K121:K124" si="25">I121+J121</f>
        <v>63507.576000000001</v>
      </c>
    </row>
    <row r="122" spans="1:11">
      <c r="A122" s="63" t="s">
        <v>238</v>
      </c>
      <c r="B122" s="64"/>
      <c r="C122" s="42" t="s">
        <v>17</v>
      </c>
      <c r="D122" s="42" t="s">
        <v>18</v>
      </c>
      <c r="E122" s="43">
        <v>11884.22</v>
      </c>
      <c r="F122" s="43">
        <f>4085.44+754.9</f>
        <v>4840.34</v>
      </c>
      <c r="G122" s="43">
        <v>0</v>
      </c>
      <c r="H122" s="43">
        <v>25234.48</v>
      </c>
      <c r="I122" s="43">
        <f t="shared" si="23"/>
        <v>41959.039999999994</v>
      </c>
      <c r="J122" s="43">
        <f t="shared" si="24"/>
        <v>13426.892799999998</v>
      </c>
      <c r="K122" s="44">
        <f t="shared" si="25"/>
        <v>55385.932799999995</v>
      </c>
    </row>
    <row r="123" spans="1:11">
      <c r="A123" s="59" t="s">
        <v>239</v>
      </c>
      <c r="B123" s="60"/>
      <c r="C123" s="23" t="s">
        <v>17</v>
      </c>
      <c r="D123" s="23" t="s">
        <v>18</v>
      </c>
      <c r="E123" s="24">
        <v>11884.22</v>
      </c>
      <c r="F123" s="24">
        <v>4596.12</v>
      </c>
      <c r="G123" s="24">
        <v>0</v>
      </c>
      <c r="H123" s="24">
        <v>25612.62</v>
      </c>
      <c r="I123" s="24">
        <f t="shared" si="23"/>
        <v>42092.959999999999</v>
      </c>
      <c r="J123" s="24">
        <f t="shared" si="24"/>
        <v>13469.7472</v>
      </c>
      <c r="K123" s="25">
        <f t="shared" si="25"/>
        <v>55562.707199999997</v>
      </c>
    </row>
    <row r="124" spans="1:11">
      <c r="A124" s="61" t="s">
        <v>240</v>
      </c>
      <c r="B124" s="62"/>
      <c r="C124" s="42" t="s">
        <v>17</v>
      </c>
      <c r="D124" s="42" t="s">
        <v>18</v>
      </c>
      <c r="E124" s="43">
        <v>11884.22</v>
      </c>
      <c r="F124" s="43">
        <v>4596.12</v>
      </c>
      <c r="G124" s="43">
        <v>0</v>
      </c>
      <c r="H124" s="43">
        <v>25612.62</v>
      </c>
      <c r="I124" s="43">
        <f t="shared" si="23"/>
        <v>42092.959999999999</v>
      </c>
      <c r="J124" s="43">
        <f t="shared" si="24"/>
        <v>13469.7472</v>
      </c>
      <c r="K124" s="44">
        <f t="shared" si="25"/>
        <v>55562.707199999997</v>
      </c>
    </row>
    <row r="126" spans="1:11">
      <c r="A126" s="6" t="s">
        <v>43</v>
      </c>
      <c r="B126" s="6"/>
      <c r="C126" s="6"/>
      <c r="D126" s="6"/>
      <c r="E126" s="7">
        <f>SUM(E127:E134)</f>
        <v>81825.640000000014</v>
      </c>
      <c r="F126" s="7">
        <f t="shared" ref="F126:K126" si="26">SUM(F127:F134)</f>
        <v>16421.260000000002</v>
      </c>
      <c r="G126" s="7">
        <f t="shared" si="26"/>
        <v>0</v>
      </c>
      <c r="H126" s="7">
        <f t="shared" si="26"/>
        <v>171283.12</v>
      </c>
      <c r="I126" s="7">
        <f t="shared" si="26"/>
        <v>269530.01999999996</v>
      </c>
      <c r="J126" s="7">
        <f t="shared" si="26"/>
        <v>86249.606400000019</v>
      </c>
      <c r="K126" s="7">
        <f t="shared" si="26"/>
        <v>355779.62639999995</v>
      </c>
    </row>
    <row r="127" spans="1:11">
      <c r="A127" s="59" t="s">
        <v>241</v>
      </c>
      <c r="B127" s="60"/>
      <c r="C127" s="18" t="s">
        <v>42</v>
      </c>
      <c r="D127" s="18" t="s">
        <v>15</v>
      </c>
      <c r="E127" s="20">
        <v>15517.4</v>
      </c>
      <c r="F127" s="20">
        <v>10552.74</v>
      </c>
      <c r="G127" s="20">
        <v>0</v>
      </c>
      <c r="H127" s="20">
        <v>36681.519999999997</v>
      </c>
      <c r="I127" s="20">
        <f>E127+F127+G127+H127</f>
        <v>62751.659999999996</v>
      </c>
      <c r="J127" s="20">
        <f>I127*32%</f>
        <v>20080.531199999998</v>
      </c>
      <c r="K127" s="21">
        <f>I127+J127</f>
        <v>82832.191200000001</v>
      </c>
    </row>
    <row r="128" spans="1:11">
      <c r="A128" s="63" t="s">
        <v>242</v>
      </c>
      <c r="B128" s="64"/>
      <c r="C128" s="39" t="s">
        <v>25</v>
      </c>
      <c r="D128" s="37" t="s">
        <v>26</v>
      </c>
      <c r="E128" s="29">
        <v>10073.719999999999</v>
      </c>
      <c r="F128" s="29">
        <f>2756.6+510.68</f>
        <v>3267.2799999999997</v>
      </c>
      <c r="G128" s="29">
        <v>0</v>
      </c>
      <c r="H128" s="29">
        <v>21163.42</v>
      </c>
      <c r="I128" s="29">
        <f t="shared" ref="I128:I134" si="27">E128+F128+G128+H128</f>
        <v>34504.42</v>
      </c>
      <c r="J128" s="29">
        <f t="shared" ref="J128:J134" si="28">I128*32%</f>
        <v>11041.4144</v>
      </c>
      <c r="K128" s="30">
        <f t="shared" ref="K128:K134" si="29">I128+J128</f>
        <v>45545.8344</v>
      </c>
    </row>
    <row r="129" spans="1:11">
      <c r="A129" s="59" t="s">
        <v>243</v>
      </c>
      <c r="B129" s="60"/>
      <c r="C129" s="22" t="s">
        <v>25</v>
      </c>
      <c r="D129" s="18" t="s">
        <v>26</v>
      </c>
      <c r="E129" s="20">
        <v>10073.719999999999</v>
      </c>
      <c r="F129" s="20">
        <f>2090.56+510.68</f>
        <v>2601.2399999999998</v>
      </c>
      <c r="G129" s="20">
        <v>0</v>
      </c>
      <c r="H129" s="20">
        <v>21163.42</v>
      </c>
      <c r="I129" s="20">
        <f t="shared" si="27"/>
        <v>33838.379999999997</v>
      </c>
      <c r="J129" s="20">
        <f t="shared" si="28"/>
        <v>10828.2816</v>
      </c>
      <c r="K129" s="21">
        <f t="shared" si="29"/>
        <v>44666.661599999999</v>
      </c>
    </row>
    <row r="130" spans="1:11">
      <c r="A130" s="63" t="s">
        <v>244</v>
      </c>
      <c r="B130" s="64"/>
      <c r="C130" s="37" t="s">
        <v>245</v>
      </c>
      <c r="D130" s="37" t="s">
        <v>44</v>
      </c>
      <c r="E130" s="29">
        <v>9232.16</v>
      </c>
      <c r="F130" s="29">
        <v>0</v>
      </c>
      <c r="G130" s="29">
        <v>0</v>
      </c>
      <c r="H130" s="29">
        <v>19060.2</v>
      </c>
      <c r="I130" s="29">
        <f t="shared" si="27"/>
        <v>28292.36</v>
      </c>
      <c r="J130" s="29">
        <f t="shared" si="28"/>
        <v>9053.5552000000007</v>
      </c>
      <c r="K130" s="30">
        <f t="shared" si="29"/>
        <v>37345.915200000003</v>
      </c>
    </row>
    <row r="131" spans="1:11">
      <c r="A131" s="65" t="s">
        <v>117</v>
      </c>
      <c r="B131" s="60"/>
      <c r="C131" s="18" t="s">
        <v>45</v>
      </c>
      <c r="D131" s="18" t="s">
        <v>44</v>
      </c>
      <c r="E131" s="20">
        <v>9232.16</v>
      </c>
      <c r="F131" s="20">
        <v>0</v>
      </c>
      <c r="G131" s="20">
        <v>0</v>
      </c>
      <c r="H131" s="20">
        <v>18303.64</v>
      </c>
      <c r="I131" s="20">
        <f t="shared" si="27"/>
        <v>27535.8</v>
      </c>
      <c r="J131" s="20">
        <f t="shared" si="28"/>
        <v>8811.4560000000001</v>
      </c>
      <c r="K131" s="21">
        <f t="shared" si="29"/>
        <v>36347.256000000001</v>
      </c>
    </row>
    <row r="132" spans="1:11">
      <c r="A132" s="68" t="s">
        <v>118</v>
      </c>
      <c r="B132" s="64"/>
      <c r="C132" s="37" t="s">
        <v>45</v>
      </c>
      <c r="D132" s="37" t="s">
        <v>44</v>
      </c>
      <c r="E132" s="29">
        <v>9232.16</v>
      </c>
      <c r="F132" s="29">
        <v>0</v>
      </c>
      <c r="G132" s="29">
        <v>0</v>
      </c>
      <c r="H132" s="29">
        <v>18303.64</v>
      </c>
      <c r="I132" s="29">
        <f t="shared" si="27"/>
        <v>27535.8</v>
      </c>
      <c r="J132" s="29">
        <f t="shared" si="28"/>
        <v>8811.4560000000001</v>
      </c>
      <c r="K132" s="30">
        <f t="shared" si="29"/>
        <v>36347.256000000001</v>
      </c>
    </row>
    <row r="133" spans="1:11">
      <c r="A133" s="65" t="s">
        <v>119</v>
      </c>
      <c r="B133" s="60"/>
      <c r="C133" s="18" t="s">
        <v>45</v>
      </c>
      <c r="D133" s="18" t="s">
        <v>44</v>
      </c>
      <c r="E133" s="20">
        <v>9232.16</v>
      </c>
      <c r="F133" s="20">
        <v>0</v>
      </c>
      <c r="G133" s="20">
        <v>0</v>
      </c>
      <c r="H133" s="20">
        <v>18303.64</v>
      </c>
      <c r="I133" s="20">
        <f t="shared" si="27"/>
        <v>27535.8</v>
      </c>
      <c r="J133" s="20">
        <f t="shared" si="28"/>
        <v>8811.4560000000001</v>
      </c>
      <c r="K133" s="21">
        <f t="shared" si="29"/>
        <v>36347.256000000001</v>
      </c>
    </row>
    <row r="134" spans="1:11">
      <c r="A134" s="70" t="s">
        <v>120</v>
      </c>
      <c r="B134" s="53"/>
      <c r="C134" s="42" t="s">
        <v>45</v>
      </c>
      <c r="D134" s="42" t="s">
        <v>44</v>
      </c>
      <c r="E134" s="43">
        <v>9232.16</v>
      </c>
      <c r="F134" s="43">
        <v>0</v>
      </c>
      <c r="G134" s="43">
        <v>0</v>
      </c>
      <c r="H134" s="43">
        <v>18303.64</v>
      </c>
      <c r="I134" s="43">
        <f t="shared" si="27"/>
        <v>27535.8</v>
      </c>
      <c r="J134" s="43">
        <f t="shared" si="28"/>
        <v>8811.4560000000001</v>
      </c>
      <c r="K134" s="44">
        <f t="shared" si="29"/>
        <v>36347.256000000001</v>
      </c>
    </row>
    <row r="136" spans="1:11">
      <c r="A136" s="6" t="s">
        <v>46</v>
      </c>
      <c r="B136" s="6"/>
      <c r="C136" s="6"/>
      <c r="D136" s="6"/>
      <c r="E136" s="7">
        <f>SUM(E137:E139)</f>
        <v>35652.659999999996</v>
      </c>
      <c r="F136" s="7">
        <f t="shared" ref="F136:K136" si="30">SUM(F137:F139)</f>
        <v>16557.22</v>
      </c>
      <c r="G136" s="7">
        <f t="shared" si="30"/>
        <v>0</v>
      </c>
      <c r="H136" s="7">
        <f t="shared" si="30"/>
        <v>78774.06</v>
      </c>
      <c r="I136" s="7">
        <f t="shared" si="30"/>
        <v>130983.94</v>
      </c>
      <c r="J136" s="7">
        <f t="shared" si="30"/>
        <v>41914.860800000002</v>
      </c>
      <c r="K136" s="7">
        <f t="shared" si="30"/>
        <v>172898.8008</v>
      </c>
    </row>
    <row r="137" spans="1:11">
      <c r="A137" s="57" t="s">
        <v>246</v>
      </c>
      <c r="B137" s="58"/>
      <c r="C137" s="23" t="s">
        <v>47</v>
      </c>
      <c r="D137" s="23" t="s">
        <v>18</v>
      </c>
      <c r="E137" s="24">
        <v>11884.22</v>
      </c>
      <c r="F137" s="24">
        <v>4329.66</v>
      </c>
      <c r="G137" s="24">
        <v>0</v>
      </c>
      <c r="H137" s="24">
        <v>25612.62</v>
      </c>
      <c r="I137" s="24">
        <f>E137+F137+G137+H137</f>
        <v>41826.5</v>
      </c>
      <c r="J137" s="24">
        <f>I137*32%</f>
        <v>13384.48</v>
      </c>
      <c r="K137" s="25">
        <f>I137+J137</f>
        <v>55210.979999999996</v>
      </c>
    </row>
    <row r="138" spans="1:11">
      <c r="A138" s="52" t="s">
        <v>247</v>
      </c>
      <c r="B138" s="53"/>
      <c r="C138" s="42" t="s">
        <v>47</v>
      </c>
      <c r="D138" s="42" t="s">
        <v>18</v>
      </c>
      <c r="E138" s="43">
        <v>11884.22</v>
      </c>
      <c r="F138" s="43">
        <f>4678.56+754.9</f>
        <v>5433.46</v>
      </c>
      <c r="G138" s="43">
        <v>0</v>
      </c>
      <c r="H138" s="43">
        <v>25612.62</v>
      </c>
      <c r="I138" s="43">
        <f t="shared" ref="I138:I139" si="31">E138+F138+G138+H138</f>
        <v>42930.3</v>
      </c>
      <c r="J138" s="43">
        <f t="shared" ref="J138:J139" si="32">I138*32%</f>
        <v>13737.696000000002</v>
      </c>
      <c r="K138" s="44">
        <f t="shared" ref="K138:K139" si="33">I138+J138</f>
        <v>56667.996000000006</v>
      </c>
    </row>
    <row r="139" spans="1:11">
      <c r="A139" s="57" t="s">
        <v>248</v>
      </c>
      <c r="B139" s="58"/>
      <c r="C139" s="23" t="s">
        <v>48</v>
      </c>
      <c r="D139" s="23" t="s">
        <v>18</v>
      </c>
      <c r="E139" s="24">
        <v>11884.22</v>
      </c>
      <c r="F139" s="24">
        <v>6794.1</v>
      </c>
      <c r="G139" s="24">
        <v>0</v>
      </c>
      <c r="H139" s="24">
        <v>27548.82</v>
      </c>
      <c r="I139" s="24">
        <f t="shared" si="31"/>
        <v>46227.14</v>
      </c>
      <c r="J139" s="24">
        <f t="shared" si="32"/>
        <v>14792.684800000001</v>
      </c>
      <c r="K139" s="25">
        <f t="shared" si="33"/>
        <v>61019.824800000002</v>
      </c>
    </row>
    <row r="141" spans="1:11">
      <c r="A141" s="6" t="s">
        <v>49</v>
      </c>
      <c r="B141" s="6"/>
      <c r="C141" s="6"/>
      <c r="D141" s="6"/>
      <c r="E141" s="7">
        <f>SUM(E142:E144)</f>
        <v>46552.2</v>
      </c>
      <c r="F141" s="7">
        <f t="shared" ref="F141:K141" si="34">SUM(F142:F144)</f>
        <v>18410.52</v>
      </c>
      <c r="G141" s="7">
        <f t="shared" si="34"/>
        <v>0</v>
      </c>
      <c r="H141" s="7">
        <f t="shared" si="34"/>
        <v>104937.07999999999</v>
      </c>
      <c r="I141" s="7">
        <f t="shared" si="34"/>
        <v>169899.8</v>
      </c>
      <c r="J141" s="7">
        <f t="shared" si="34"/>
        <v>54367.935999999994</v>
      </c>
      <c r="K141" s="7">
        <f t="shared" si="34"/>
        <v>224267.736</v>
      </c>
    </row>
    <row r="142" spans="1:11">
      <c r="A142" s="57" t="s">
        <v>249</v>
      </c>
      <c r="B142" s="58"/>
      <c r="C142" s="23" t="s">
        <v>42</v>
      </c>
      <c r="D142" s="23" t="s">
        <v>15</v>
      </c>
      <c r="E142" s="24">
        <v>15517.4</v>
      </c>
      <c r="F142" s="24">
        <v>7735.74</v>
      </c>
      <c r="G142" s="24">
        <v>0</v>
      </c>
      <c r="H142" s="24">
        <v>36681.519999999997</v>
      </c>
      <c r="I142" s="24">
        <f>E142+F142+G142+H142</f>
        <v>59934.659999999996</v>
      </c>
      <c r="J142" s="24">
        <f>I142*32%</f>
        <v>19179.091199999999</v>
      </c>
      <c r="K142" s="25">
        <f>I142+J142</f>
        <v>79113.751199999999</v>
      </c>
    </row>
    <row r="143" spans="1:11">
      <c r="A143" s="52" t="s">
        <v>250</v>
      </c>
      <c r="B143" s="53"/>
      <c r="C143" s="42" t="s">
        <v>42</v>
      </c>
      <c r="D143" s="42" t="s">
        <v>15</v>
      </c>
      <c r="E143" s="43">
        <v>15517.4</v>
      </c>
      <c r="F143" s="43">
        <v>8634.06</v>
      </c>
      <c r="G143" s="43">
        <v>0</v>
      </c>
      <c r="H143" s="43">
        <v>36681.519999999997</v>
      </c>
      <c r="I143" s="43">
        <f t="shared" ref="I143:I144" si="35">E143+F143+G143+H143</f>
        <v>60832.979999999996</v>
      </c>
      <c r="J143" s="43">
        <f t="shared" ref="J143:J144" si="36">I143*32%</f>
        <v>19466.553599999999</v>
      </c>
      <c r="K143" s="44">
        <f t="shared" ref="K143:K144" si="37">I143+J143</f>
        <v>80299.533599999995</v>
      </c>
    </row>
    <row r="144" spans="1:11">
      <c r="A144" s="57" t="s">
        <v>251</v>
      </c>
      <c r="B144" s="58"/>
      <c r="C144" s="23" t="s">
        <v>42</v>
      </c>
      <c r="D144" s="23" t="s">
        <v>15</v>
      </c>
      <c r="E144" s="24">
        <v>15517.4</v>
      </c>
      <c r="F144" s="24">
        <v>2040.72</v>
      </c>
      <c r="G144" s="24">
        <v>0</v>
      </c>
      <c r="H144" s="24">
        <v>31574.04</v>
      </c>
      <c r="I144" s="24">
        <f t="shared" si="35"/>
        <v>49132.160000000003</v>
      </c>
      <c r="J144" s="24">
        <f t="shared" si="36"/>
        <v>15722.291200000001</v>
      </c>
      <c r="K144" s="25">
        <f t="shared" si="37"/>
        <v>64854.451200000003</v>
      </c>
    </row>
    <row r="146" spans="1:11">
      <c r="A146" s="6" t="s">
        <v>50</v>
      </c>
      <c r="B146" s="6"/>
      <c r="C146" s="6"/>
      <c r="D146" s="6"/>
      <c r="E146" s="7">
        <f>SUM(E147:E154)</f>
        <v>128397.31999999998</v>
      </c>
      <c r="F146" s="7">
        <f t="shared" ref="F146:K146" si="38">SUM(F147:F154)</f>
        <v>66498.599999999991</v>
      </c>
      <c r="G146" s="7">
        <f t="shared" si="38"/>
        <v>0</v>
      </c>
      <c r="H146" s="7">
        <f t="shared" si="38"/>
        <v>299422.31999999995</v>
      </c>
      <c r="I146" s="7">
        <f t="shared" si="38"/>
        <v>494318.24</v>
      </c>
      <c r="J146" s="7">
        <f t="shared" si="38"/>
        <v>158181.83680000002</v>
      </c>
      <c r="K146" s="7">
        <f t="shared" si="38"/>
        <v>652500.07680000004</v>
      </c>
    </row>
    <row r="147" spans="1:11">
      <c r="A147" s="59" t="s">
        <v>252</v>
      </c>
      <c r="B147" s="60"/>
      <c r="C147" s="18" t="s">
        <v>51</v>
      </c>
      <c r="D147" s="18" t="s">
        <v>30</v>
      </c>
      <c r="E147" s="20">
        <v>17646.46</v>
      </c>
      <c r="F147" s="20">
        <v>11062.44</v>
      </c>
      <c r="G147" s="20">
        <v>0</v>
      </c>
      <c r="H147" s="20">
        <v>44774.080000000002</v>
      </c>
      <c r="I147" s="20">
        <f>E147+F147+G147+H147</f>
        <v>73482.98000000001</v>
      </c>
      <c r="J147" s="20">
        <f>I147*32%</f>
        <v>23514.553600000003</v>
      </c>
      <c r="K147" s="21">
        <f>I147+J147</f>
        <v>96997.53360000001</v>
      </c>
    </row>
    <row r="148" spans="1:11">
      <c r="A148" s="63" t="s">
        <v>253</v>
      </c>
      <c r="B148" s="64"/>
      <c r="C148" s="37" t="s">
        <v>52</v>
      </c>
      <c r="D148" s="37" t="s">
        <v>30</v>
      </c>
      <c r="E148" s="29">
        <v>17646.46</v>
      </c>
      <c r="F148" s="29">
        <f>9833.28+1229.16</f>
        <v>11062.44</v>
      </c>
      <c r="G148" s="29">
        <v>0</v>
      </c>
      <c r="H148" s="29">
        <v>44774.080000000002</v>
      </c>
      <c r="I148" s="29">
        <f t="shared" ref="I148:I154" si="39">E148+F148+G148+H148</f>
        <v>73482.98000000001</v>
      </c>
      <c r="J148" s="29">
        <f t="shared" ref="J148:J154" si="40">I148*32%</f>
        <v>23514.553600000003</v>
      </c>
      <c r="K148" s="30">
        <f t="shared" ref="K148:K154" si="41">I148+J148</f>
        <v>96997.53360000001</v>
      </c>
    </row>
    <row r="149" spans="1:11">
      <c r="A149" s="59" t="s">
        <v>254</v>
      </c>
      <c r="B149" s="60"/>
      <c r="C149" s="18" t="s">
        <v>42</v>
      </c>
      <c r="D149" s="18" t="s">
        <v>15</v>
      </c>
      <c r="E149" s="20">
        <v>15517.4</v>
      </c>
      <c r="F149" s="20">
        <v>10552.74</v>
      </c>
      <c r="G149" s="20">
        <v>0</v>
      </c>
      <c r="H149" s="20">
        <v>36681.519999999997</v>
      </c>
      <c r="I149" s="20">
        <f t="shared" si="39"/>
        <v>62751.659999999996</v>
      </c>
      <c r="J149" s="20">
        <f t="shared" si="40"/>
        <v>20080.531199999998</v>
      </c>
      <c r="K149" s="21">
        <f t="shared" si="41"/>
        <v>82832.191200000001</v>
      </c>
    </row>
    <row r="150" spans="1:11">
      <c r="A150" s="63" t="s">
        <v>255</v>
      </c>
      <c r="B150" s="64"/>
      <c r="C150" s="37" t="s">
        <v>42</v>
      </c>
      <c r="D150" s="37" t="s">
        <v>15</v>
      </c>
      <c r="E150" s="29">
        <v>15517.4</v>
      </c>
      <c r="F150" s="29">
        <f>8634.06+1020.36</f>
        <v>9654.42</v>
      </c>
      <c r="G150" s="29">
        <v>0</v>
      </c>
      <c r="H150" s="29">
        <v>36681.519999999997</v>
      </c>
      <c r="I150" s="29">
        <f t="shared" si="39"/>
        <v>61853.34</v>
      </c>
      <c r="J150" s="29">
        <f t="shared" si="40"/>
        <v>19793.068800000001</v>
      </c>
      <c r="K150" s="30">
        <f t="shared" si="41"/>
        <v>81646.408800000005</v>
      </c>
    </row>
    <row r="151" spans="1:11">
      <c r="A151" s="59" t="s">
        <v>256</v>
      </c>
      <c r="B151" s="60"/>
      <c r="C151" s="18" t="s">
        <v>42</v>
      </c>
      <c r="D151" s="18" t="s">
        <v>15</v>
      </c>
      <c r="E151" s="20">
        <v>15517.4</v>
      </c>
      <c r="F151" s="20">
        <v>10552.74</v>
      </c>
      <c r="G151" s="20">
        <v>0</v>
      </c>
      <c r="H151" s="20">
        <v>36681.519999999997</v>
      </c>
      <c r="I151" s="20">
        <f t="shared" si="39"/>
        <v>62751.659999999996</v>
      </c>
      <c r="J151" s="20">
        <f t="shared" si="40"/>
        <v>20080.531199999998</v>
      </c>
      <c r="K151" s="21">
        <f t="shared" si="41"/>
        <v>82832.191200000001</v>
      </c>
    </row>
    <row r="152" spans="1:11">
      <c r="A152" s="63" t="s">
        <v>257</v>
      </c>
      <c r="B152" s="64"/>
      <c r="C152" s="37" t="s">
        <v>42</v>
      </c>
      <c r="D152" s="37" t="s">
        <v>15</v>
      </c>
      <c r="E152" s="29">
        <v>15517.4</v>
      </c>
      <c r="F152" s="29">
        <f>2878.02+1020.36</f>
        <v>3898.38</v>
      </c>
      <c r="G152" s="29">
        <v>0</v>
      </c>
      <c r="H152" s="29">
        <v>31574.04</v>
      </c>
      <c r="I152" s="29">
        <f t="shared" si="39"/>
        <v>50989.82</v>
      </c>
      <c r="J152" s="29">
        <f t="shared" si="40"/>
        <v>16316.742400000001</v>
      </c>
      <c r="K152" s="30">
        <f t="shared" si="41"/>
        <v>67306.562399999995</v>
      </c>
    </row>
    <row r="153" spans="1:11">
      <c r="A153" s="57" t="s">
        <v>258</v>
      </c>
      <c r="B153" s="58"/>
      <c r="C153" s="23" t="s">
        <v>42</v>
      </c>
      <c r="D153" s="23" t="s">
        <v>15</v>
      </c>
      <c r="E153" s="24">
        <v>15517.4</v>
      </c>
      <c r="F153" s="24">
        <f>7674.72+1020.36</f>
        <v>8695.08</v>
      </c>
      <c r="G153" s="24">
        <v>0</v>
      </c>
      <c r="H153" s="24">
        <v>36681.519999999997</v>
      </c>
      <c r="I153" s="20">
        <f t="shared" si="39"/>
        <v>60894</v>
      </c>
      <c r="J153" s="20">
        <f t="shared" si="40"/>
        <v>19486.080000000002</v>
      </c>
      <c r="K153" s="21">
        <f t="shared" si="41"/>
        <v>80380.08</v>
      </c>
    </row>
    <row r="154" spans="1:11">
      <c r="A154" s="52" t="s">
        <v>259</v>
      </c>
      <c r="B154" s="71"/>
      <c r="C154" s="45" t="s">
        <v>42</v>
      </c>
      <c r="D154" s="45" t="s">
        <v>15</v>
      </c>
      <c r="E154" s="13">
        <v>15517.4</v>
      </c>
      <c r="F154" s="13">
        <v>1020.36</v>
      </c>
      <c r="G154" s="13">
        <v>0</v>
      </c>
      <c r="H154" s="13">
        <v>31574.04</v>
      </c>
      <c r="I154" s="29">
        <f t="shared" si="39"/>
        <v>48111.8</v>
      </c>
      <c r="J154" s="29">
        <f t="shared" si="40"/>
        <v>15395.776000000002</v>
      </c>
      <c r="K154" s="30">
        <f t="shared" si="41"/>
        <v>63507.576000000001</v>
      </c>
    </row>
    <row r="155" spans="1:11">
      <c r="A155" s="9"/>
      <c r="B155" s="10"/>
      <c r="C155" s="9"/>
      <c r="D155" s="9"/>
      <c r="E155" s="11"/>
      <c r="F155" s="13"/>
      <c r="G155" s="11"/>
      <c r="H155" s="11"/>
      <c r="I155" s="11"/>
      <c r="J155" s="11"/>
      <c r="K155" s="12"/>
    </row>
    <row r="156" spans="1:11">
      <c r="A156" s="6" t="s">
        <v>53</v>
      </c>
      <c r="B156" s="6"/>
      <c r="C156" s="6"/>
      <c r="D156" s="6"/>
      <c r="E156" s="7">
        <f>E157+E158</f>
        <v>31034.799999999999</v>
      </c>
      <c r="F156" s="7">
        <f t="shared" ref="F156:K156" si="42">F157+F158</f>
        <v>0</v>
      </c>
      <c r="G156" s="7">
        <f t="shared" si="42"/>
        <v>0</v>
      </c>
      <c r="H156" s="7">
        <f t="shared" si="42"/>
        <v>63148.08</v>
      </c>
      <c r="I156" s="7">
        <f t="shared" si="42"/>
        <v>94182.88</v>
      </c>
      <c r="J156" s="7">
        <f t="shared" si="42"/>
        <v>30138.521600000004</v>
      </c>
      <c r="K156" s="7">
        <f t="shared" si="42"/>
        <v>124321.40160000001</v>
      </c>
    </row>
    <row r="157" spans="1:11">
      <c r="A157" s="57" t="s">
        <v>262</v>
      </c>
      <c r="B157" s="58"/>
      <c r="C157" s="26" t="s">
        <v>121</v>
      </c>
      <c r="D157" s="23" t="s">
        <v>15</v>
      </c>
      <c r="E157" s="24">
        <v>15517.4</v>
      </c>
      <c r="F157" s="24">
        <v>0</v>
      </c>
      <c r="G157" s="24">
        <v>0</v>
      </c>
      <c r="H157" s="24">
        <v>31574.04</v>
      </c>
      <c r="I157" s="24">
        <f>E157+F157+G157+H157</f>
        <v>47091.44</v>
      </c>
      <c r="J157" s="24">
        <f>I157*32%</f>
        <v>15069.260800000002</v>
      </c>
      <c r="K157" s="25">
        <f>I157+J157</f>
        <v>62160.700800000006</v>
      </c>
    </row>
    <row r="158" spans="1:11">
      <c r="A158" s="52" t="s">
        <v>261</v>
      </c>
      <c r="B158" s="53"/>
      <c r="C158" s="45" t="s">
        <v>121</v>
      </c>
      <c r="D158" s="42" t="s">
        <v>15</v>
      </c>
      <c r="E158" s="43">
        <v>15517.4</v>
      </c>
      <c r="F158" s="43">
        <v>0</v>
      </c>
      <c r="G158" s="43">
        <v>0</v>
      </c>
      <c r="H158" s="43">
        <v>31574.04</v>
      </c>
      <c r="I158" s="43">
        <f>E158+F158+G158+H158</f>
        <v>47091.44</v>
      </c>
      <c r="J158" s="43">
        <f>I158*32%</f>
        <v>15069.260800000002</v>
      </c>
      <c r="K158" s="44">
        <f>I158+J158</f>
        <v>62160.700800000006</v>
      </c>
    </row>
    <row r="160" spans="1:11">
      <c r="A160" s="6" t="s">
        <v>55</v>
      </c>
      <c r="B160" s="6"/>
      <c r="C160" s="6"/>
      <c r="D160" s="6"/>
      <c r="E160" s="7">
        <f>SUM(E161:E175)</f>
        <v>173162.54</v>
      </c>
      <c r="F160" s="7">
        <f t="shared" ref="F160:K160" si="43">SUM(F161:F175)</f>
        <v>68190.240000000005</v>
      </c>
      <c r="G160" s="7">
        <f t="shared" si="43"/>
        <v>0</v>
      </c>
      <c r="H160" s="7">
        <f t="shared" si="43"/>
        <v>377645.77999999991</v>
      </c>
      <c r="I160" s="7">
        <f t="shared" si="43"/>
        <v>618998.56000000006</v>
      </c>
      <c r="J160" s="7">
        <f>SUM(J161:J175)</f>
        <v>198079.53919999997</v>
      </c>
      <c r="K160" s="7">
        <f t="shared" si="43"/>
        <v>817078.09919999994</v>
      </c>
    </row>
    <row r="161" spans="1:11">
      <c r="A161" s="57" t="s">
        <v>260</v>
      </c>
      <c r="B161" s="58"/>
      <c r="C161" s="23" t="s">
        <v>56</v>
      </c>
      <c r="D161" s="23" t="s">
        <v>30</v>
      </c>
      <c r="E161" s="24">
        <v>17646.46</v>
      </c>
      <c r="F161" s="24">
        <v>17208.240000000002</v>
      </c>
      <c r="G161" s="24">
        <v>0</v>
      </c>
      <c r="H161" s="24">
        <v>44774.080000000002</v>
      </c>
      <c r="I161" s="24">
        <f>E161+F161+G161+H161</f>
        <v>79628.78</v>
      </c>
      <c r="J161" s="24">
        <f>I161*32%</f>
        <v>25481.209600000002</v>
      </c>
      <c r="K161" s="25">
        <f>I161+J161</f>
        <v>105109.9896</v>
      </c>
    </row>
    <row r="162" spans="1:11">
      <c r="A162" s="52" t="s">
        <v>263</v>
      </c>
      <c r="B162" s="53"/>
      <c r="C162" s="42" t="s">
        <v>17</v>
      </c>
      <c r="D162" s="42" t="s">
        <v>18</v>
      </c>
      <c r="E162" s="43">
        <v>11884.22</v>
      </c>
      <c r="F162" s="43">
        <f>5617.48+754.9</f>
        <v>6372.3799999999992</v>
      </c>
      <c r="G162" s="43">
        <v>0</v>
      </c>
      <c r="H162" s="43">
        <v>25612.62</v>
      </c>
      <c r="I162" s="43">
        <f t="shared" ref="I162:I175" si="44">E162+G162+F162+H162</f>
        <v>43869.22</v>
      </c>
      <c r="J162" s="43">
        <f t="shared" ref="J162:J175" si="45">I162*32%</f>
        <v>14038.1504</v>
      </c>
      <c r="K162" s="44">
        <f t="shared" ref="K162:K175" si="46">I162+J162</f>
        <v>57907.3704</v>
      </c>
    </row>
    <row r="163" spans="1:11">
      <c r="A163" s="57" t="s">
        <v>264</v>
      </c>
      <c r="B163" s="58"/>
      <c r="C163" s="23" t="s">
        <v>17</v>
      </c>
      <c r="D163" s="23" t="s">
        <v>18</v>
      </c>
      <c r="E163" s="24">
        <v>11884.22</v>
      </c>
      <c r="F163" s="24">
        <v>4085.44</v>
      </c>
      <c r="G163" s="24">
        <v>0</v>
      </c>
      <c r="H163" s="24">
        <v>23910.92</v>
      </c>
      <c r="I163" s="24">
        <f t="shared" si="44"/>
        <v>39880.58</v>
      </c>
      <c r="J163" s="24">
        <f t="shared" si="45"/>
        <v>12761.785600000001</v>
      </c>
      <c r="K163" s="25">
        <f t="shared" si="46"/>
        <v>52642.365600000005</v>
      </c>
    </row>
    <row r="164" spans="1:11">
      <c r="A164" s="52" t="s">
        <v>265</v>
      </c>
      <c r="B164" s="53"/>
      <c r="C164" s="42" t="s">
        <v>17</v>
      </c>
      <c r="D164" s="42" t="s">
        <v>18</v>
      </c>
      <c r="E164" s="43">
        <v>11884.22</v>
      </c>
      <c r="F164" s="43">
        <v>4085.44</v>
      </c>
      <c r="G164" s="43">
        <v>0</v>
      </c>
      <c r="H164" s="43">
        <v>25612.62</v>
      </c>
      <c r="I164" s="43">
        <f t="shared" si="44"/>
        <v>41582.28</v>
      </c>
      <c r="J164" s="43">
        <f t="shared" si="45"/>
        <v>13306.329599999999</v>
      </c>
      <c r="K164" s="44">
        <f t="shared" si="46"/>
        <v>54888.609599999996</v>
      </c>
    </row>
    <row r="165" spans="1:11">
      <c r="A165" s="57" t="s">
        <v>266</v>
      </c>
      <c r="B165" s="58"/>
      <c r="C165" s="23" t="s">
        <v>17</v>
      </c>
      <c r="D165" s="23" t="s">
        <v>18</v>
      </c>
      <c r="E165" s="24">
        <v>11884.22</v>
      </c>
      <c r="F165" s="24">
        <v>4596.12</v>
      </c>
      <c r="G165" s="24">
        <v>0</v>
      </c>
      <c r="H165" s="24">
        <v>25612.62</v>
      </c>
      <c r="I165" s="24">
        <f t="shared" si="44"/>
        <v>42092.959999999999</v>
      </c>
      <c r="J165" s="24">
        <f t="shared" si="45"/>
        <v>13469.7472</v>
      </c>
      <c r="K165" s="25">
        <f t="shared" si="46"/>
        <v>55562.707199999997</v>
      </c>
    </row>
    <row r="166" spans="1:11">
      <c r="A166" s="70" t="s">
        <v>122</v>
      </c>
      <c r="B166" s="53"/>
      <c r="C166" s="42" t="s">
        <v>17</v>
      </c>
      <c r="D166" s="42" t="s">
        <v>18</v>
      </c>
      <c r="E166" s="43">
        <v>11884.22</v>
      </c>
      <c r="F166" s="43">
        <v>0</v>
      </c>
      <c r="G166" s="43">
        <v>0</v>
      </c>
      <c r="H166" s="43">
        <v>24857.32</v>
      </c>
      <c r="I166" s="43">
        <f t="shared" si="44"/>
        <v>36741.54</v>
      </c>
      <c r="J166" s="43">
        <f t="shared" si="45"/>
        <v>11757.292800000001</v>
      </c>
      <c r="K166" s="44">
        <f t="shared" si="46"/>
        <v>48498.832800000004</v>
      </c>
    </row>
    <row r="167" spans="1:11">
      <c r="A167" s="57" t="s">
        <v>267</v>
      </c>
      <c r="B167" s="58"/>
      <c r="C167" s="23" t="s">
        <v>17</v>
      </c>
      <c r="D167" s="23" t="s">
        <v>18</v>
      </c>
      <c r="E167" s="24">
        <v>11884.22</v>
      </c>
      <c r="F167" s="24">
        <v>4329.66</v>
      </c>
      <c r="G167" s="24">
        <v>0</v>
      </c>
      <c r="H167" s="24">
        <v>25612.62</v>
      </c>
      <c r="I167" s="24">
        <f t="shared" si="44"/>
        <v>41826.5</v>
      </c>
      <c r="J167" s="24">
        <f t="shared" si="45"/>
        <v>13384.48</v>
      </c>
      <c r="K167" s="25">
        <f t="shared" si="46"/>
        <v>55210.979999999996</v>
      </c>
    </row>
    <row r="168" spans="1:11">
      <c r="A168" s="52" t="s">
        <v>268</v>
      </c>
      <c r="B168" s="53"/>
      <c r="C168" s="42" t="s">
        <v>17</v>
      </c>
      <c r="D168" s="42" t="s">
        <v>18</v>
      </c>
      <c r="E168" s="43">
        <v>11884.22</v>
      </c>
      <c r="F168" s="43">
        <v>4840.34</v>
      </c>
      <c r="G168" s="43">
        <v>0</v>
      </c>
      <c r="H168" s="43">
        <v>25612.62</v>
      </c>
      <c r="I168" s="43">
        <f t="shared" si="44"/>
        <v>42337.179999999993</v>
      </c>
      <c r="J168" s="43">
        <f t="shared" si="45"/>
        <v>13547.897599999998</v>
      </c>
      <c r="K168" s="44">
        <f t="shared" si="46"/>
        <v>55885.07759999999</v>
      </c>
    </row>
    <row r="169" spans="1:11">
      <c r="A169" s="57" t="s">
        <v>269</v>
      </c>
      <c r="B169" s="58"/>
      <c r="C169" s="23" t="s">
        <v>57</v>
      </c>
      <c r="D169" s="23" t="s">
        <v>18</v>
      </c>
      <c r="E169" s="24">
        <v>11884.22</v>
      </c>
      <c r="F169" s="24">
        <v>5284.3</v>
      </c>
      <c r="G169" s="24">
        <v>0</v>
      </c>
      <c r="H169" s="24">
        <v>27548.82</v>
      </c>
      <c r="I169" s="24">
        <f t="shared" si="44"/>
        <v>44717.34</v>
      </c>
      <c r="J169" s="24">
        <f t="shared" si="45"/>
        <v>14309.548799999999</v>
      </c>
      <c r="K169" s="25">
        <f t="shared" si="46"/>
        <v>59026.888799999993</v>
      </c>
    </row>
    <row r="170" spans="1:11">
      <c r="A170" s="52" t="s">
        <v>58</v>
      </c>
      <c r="B170" s="53"/>
      <c r="C170" s="42" t="s">
        <v>25</v>
      </c>
      <c r="D170" s="42" t="s">
        <v>207</v>
      </c>
      <c r="E170" s="43">
        <v>10073.719999999999</v>
      </c>
      <c r="F170" s="43">
        <v>510.68</v>
      </c>
      <c r="G170" s="43">
        <v>0</v>
      </c>
      <c r="H170" s="43">
        <v>21163.42</v>
      </c>
      <c r="I170" s="43">
        <f t="shared" si="44"/>
        <v>31747.82</v>
      </c>
      <c r="J170" s="43">
        <f t="shared" si="45"/>
        <v>10159.3024</v>
      </c>
      <c r="K170" s="44">
        <f t="shared" si="46"/>
        <v>41907.1224</v>
      </c>
    </row>
    <row r="171" spans="1:11">
      <c r="A171" s="57" t="s">
        <v>59</v>
      </c>
      <c r="B171" s="58"/>
      <c r="C171" s="23" t="s">
        <v>25</v>
      </c>
      <c r="D171" s="33" t="s">
        <v>26</v>
      </c>
      <c r="E171" s="24">
        <v>10073.719999999999</v>
      </c>
      <c r="F171" s="24">
        <v>510.68</v>
      </c>
      <c r="G171" s="24">
        <v>0</v>
      </c>
      <c r="H171" s="24">
        <v>21163.42</v>
      </c>
      <c r="I171" s="24">
        <f t="shared" si="44"/>
        <v>31747.82</v>
      </c>
      <c r="J171" s="24">
        <f t="shared" si="45"/>
        <v>10159.3024</v>
      </c>
      <c r="K171" s="25">
        <f t="shared" si="46"/>
        <v>41907.1224</v>
      </c>
    </row>
    <row r="172" spans="1:11">
      <c r="A172" s="52" t="s">
        <v>270</v>
      </c>
      <c r="B172" s="53"/>
      <c r="C172" s="42" t="s">
        <v>25</v>
      </c>
      <c r="D172" s="42" t="s">
        <v>26</v>
      </c>
      <c r="E172" s="43">
        <v>10073.719999999999</v>
      </c>
      <c r="F172" s="43">
        <f>4085.44+510.68</f>
        <v>4596.12</v>
      </c>
      <c r="G172" s="43">
        <v>0</v>
      </c>
      <c r="H172" s="43">
        <v>22674.44</v>
      </c>
      <c r="I172" s="43">
        <f t="shared" si="44"/>
        <v>37344.28</v>
      </c>
      <c r="J172" s="43">
        <f t="shared" si="45"/>
        <v>11950.169599999999</v>
      </c>
      <c r="K172" s="44">
        <f t="shared" si="46"/>
        <v>49294.4496</v>
      </c>
    </row>
    <row r="173" spans="1:11">
      <c r="A173" s="57" t="s">
        <v>271</v>
      </c>
      <c r="B173" s="58"/>
      <c r="C173" s="23" t="s">
        <v>25</v>
      </c>
      <c r="D173" s="23" t="s">
        <v>26</v>
      </c>
      <c r="E173" s="24">
        <v>10073.719999999999</v>
      </c>
      <c r="F173" s="24">
        <v>4842.4799999999996</v>
      </c>
      <c r="G173" s="24">
        <v>0</v>
      </c>
      <c r="H173" s="24">
        <v>21163.42</v>
      </c>
      <c r="I173" s="24">
        <f t="shared" si="44"/>
        <v>36079.619999999995</v>
      </c>
      <c r="J173" s="24">
        <f t="shared" si="45"/>
        <v>11545.478399999998</v>
      </c>
      <c r="K173" s="25">
        <f t="shared" si="46"/>
        <v>47625.098399999995</v>
      </c>
    </row>
    <row r="174" spans="1:11">
      <c r="A174" s="52" t="s">
        <v>272</v>
      </c>
      <c r="B174" s="53"/>
      <c r="C174" s="42" t="s">
        <v>25</v>
      </c>
      <c r="D174" s="42" t="s">
        <v>26</v>
      </c>
      <c r="E174" s="43">
        <v>10073.719999999999</v>
      </c>
      <c r="F174" s="43">
        <f>2362.8+510.68</f>
        <v>2873.48</v>
      </c>
      <c r="G174" s="43">
        <v>0</v>
      </c>
      <c r="H174" s="43">
        <v>21163.42</v>
      </c>
      <c r="I174" s="43">
        <f t="shared" si="44"/>
        <v>34110.619999999995</v>
      </c>
      <c r="J174" s="43">
        <f t="shared" si="45"/>
        <v>10915.398399999998</v>
      </c>
      <c r="K174" s="44">
        <f t="shared" si="46"/>
        <v>45026.018399999994</v>
      </c>
    </row>
    <row r="175" spans="1:11">
      <c r="A175" s="57" t="s">
        <v>273</v>
      </c>
      <c r="B175" s="58"/>
      <c r="C175" s="23" t="s">
        <v>25</v>
      </c>
      <c r="D175" s="23" t="s">
        <v>26</v>
      </c>
      <c r="E175" s="24">
        <v>10073.719999999999</v>
      </c>
      <c r="F175" s="24">
        <v>4054.88</v>
      </c>
      <c r="G175" s="24">
        <v>0</v>
      </c>
      <c r="H175" s="24">
        <v>21163.42</v>
      </c>
      <c r="I175" s="24">
        <f t="shared" si="44"/>
        <v>35292.019999999997</v>
      </c>
      <c r="J175" s="24">
        <f t="shared" si="45"/>
        <v>11293.446399999999</v>
      </c>
      <c r="K175" s="25">
        <f t="shared" si="46"/>
        <v>46585.466399999998</v>
      </c>
    </row>
    <row r="177" spans="1:12">
      <c r="A177" s="6" t="s">
        <v>60</v>
      </c>
      <c r="B177" s="6"/>
      <c r="C177" s="6"/>
      <c r="D177" s="6"/>
      <c r="E177" s="7">
        <f>E178+E179+E180+E181</f>
        <v>55121.8</v>
      </c>
      <c r="F177" s="7">
        <f t="shared" ref="F177:J177" si="47">F178+F179+F180+F181</f>
        <v>22618.16</v>
      </c>
      <c r="G177" s="7">
        <f t="shared" si="47"/>
        <v>0</v>
      </c>
      <c r="H177" s="7">
        <f t="shared" si="47"/>
        <v>126149.98000000001</v>
      </c>
      <c r="I177" s="7">
        <f t="shared" si="47"/>
        <v>203889.94</v>
      </c>
      <c r="J177" s="7">
        <f t="shared" si="47"/>
        <v>65244.780800000008</v>
      </c>
      <c r="K177" s="7">
        <f>K178+K179+K180+K181</f>
        <v>269134.72080000001</v>
      </c>
    </row>
    <row r="178" spans="1:12">
      <c r="A178" s="52" t="s">
        <v>274</v>
      </c>
      <c r="B178" s="53"/>
      <c r="C178" s="42" t="s">
        <v>61</v>
      </c>
      <c r="D178" s="42" t="s">
        <v>30</v>
      </c>
      <c r="E178" s="43">
        <v>17646.46</v>
      </c>
      <c r="F178" s="43">
        <v>11062.44</v>
      </c>
      <c r="G178" s="43">
        <v>0</v>
      </c>
      <c r="H178" s="43">
        <v>44774.080000000002</v>
      </c>
      <c r="I178" s="43">
        <f>E178+F178+G178+H178</f>
        <v>73482.98000000001</v>
      </c>
      <c r="J178" s="43">
        <f>I178*32%</f>
        <v>23514.553600000003</v>
      </c>
      <c r="K178" s="44">
        <f>I178+J178</f>
        <v>96997.53360000001</v>
      </c>
    </row>
    <row r="179" spans="1:12">
      <c r="A179" s="54" t="s">
        <v>275</v>
      </c>
      <c r="B179" s="55"/>
      <c r="C179" s="27" t="s">
        <v>62</v>
      </c>
      <c r="D179" s="27" t="s">
        <v>15</v>
      </c>
      <c r="E179" s="19">
        <v>15517.4</v>
      </c>
      <c r="F179" s="19">
        <v>6715.38</v>
      </c>
      <c r="G179" s="19">
        <v>0</v>
      </c>
      <c r="H179" s="19">
        <v>34599.86</v>
      </c>
      <c r="I179" s="24">
        <f t="shared" ref="I179:I181" si="48">E179+F179+G179+H179</f>
        <v>56832.639999999999</v>
      </c>
      <c r="J179" s="24">
        <f t="shared" ref="J179:J181" si="49">I179*32%</f>
        <v>18186.444800000001</v>
      </c>
      <c r="K179" s="25">
        <f t="shared" ref="K179:K181" si="50">I179+J179</f>
        <v>75019.084799999997</v>
      </c>
    </row>
    <row r="180" spans="1:12">
      <c r="A180" s="52" t="s">
        <v>276</v>
      </c>
      <c r="B180" s="53"/>
      <c r="C180" s="42" t="s">
        <v>17</v>
      </c>
      <c r="D180" s="42" t="s">
        <v>18</v>
      </c>
      <c r="E180" s="43">
        <v>11884.22</v>
      </c>
      <c r="F180" s="43">
        <v>4840.34</v>
      </c>
      <c r="G180" s="43">
        <v>0</v>
      </c>
      <c r="H180" s="43">
        <v>24101.599999999999</v>
      </c>
      <c r="I180" s="43">
        <f t="shared" si="48"/>
        <v>40826.159999999996</v>
      </c>
      <c r="J180" s="43">
        <f t="shared" si="49"/>
        <v>13064.3712</v>
      </c>
      <c r="K180" s="44">
        <f t="shared" si="50"/>
        <v>53890.531199999998</v>
      </c>
      <c r="L180" s="17"/>
    </row>
    <row r="181" spans="1:12">
      <c r="A181" s="54" t="s">
        <v>277</v>
      </c>
      <c r="B181" s="55"/>
      <c r="C181" s="27" t="s">
        <v>63</v>
      </c>
      <c r="D181" s="27" t="s">
        <v>26</v>
      </c>
      <c r="E181" s="19">
        <v>10073.719999999999</v>
      </c>
      <c r="F181" s="19">
        <v>0</v>
      </c>
      <c r="G181" s="19">
        <v>0</v>
      </c>
      <c r="H181" s="19">
        <v>22674.44</v>
      </c>
      <c r="I181" s="24">
        <f t="shared" si="48"/>
        <v>32748.159999999996</v>
      </c>
      <c r="J181" s="24">
        <f t="shared" si="49"/>
        <v>10479.411199999999</v>
      </c>
      <c r="K181" s="25">
        <f t="shared" si="50"/>
        <v>43227.571199999991</v>
      </c>
    </row>
    <row r="183" spans="1:12">
      <c r="A183" s="6" t="s">
        <v>64</v>
      </c>
      <c r="B183" s="6"/>
      <c r="C183" s="6"/>
      <c r="D183" s="6"/>
      <c r="E183" s="7">
        <f>E184+E185+E186+E187</f>
        <v>58436.42</v>
      </c>
      <c r="F183" s="7">
        <f t="shared" ref="F183:K183" si="51">F184+F185+F186+F187</f>
        <v>20966.919999999998</v>
      </c>
      <c r="G183" s="7">
        <f t="shared" si="51"/>
        <v>0</v>
      </c>
      <c r="H183" s="7">
        <f t="shared" si="51"/>
        <v>130549.69999999998</v>
      </c>
      <c r="I183" s="7">
        <f t="shared" si="51"/>
        <v>209953.03999999998</v>
      </c>
      <c r="J183" s="7">
        <f t="shared" si="51"/>
        <v>67184.972800000003</v>
      </c>
      <c r="K183" s="7">
        <f t="shared" si="51"/>
        <v>277138.01280000003</v>
      </c>
    </row>
    <row r="184" spans="1:12">
      <c r="A184" s="52" t="s">
        <v>278</v>
      </c>
      <c r="B184" s="53"/>
      <c r="C184" s="42" t="s">
        <v>37</v>
      </c>
      <c r="D184" s="42" t="s">
        <v>15</v>
      </c>
      <c r="E184" s="43">
        <v>15517.4</v>
      </c>
      <c r="F184" s="43">
        <v>7674.72</v>
      </c>
      <c r="G184" s="43">
        <v>0</v>
      </c>
      <c r="H184" s="43">
        <v>36681.519999999997</v>
      </c>
      <c r="I184" s="43">
        <f>E184+F184+H184+G184</f>
        <v>59873.64</v>
      </c>
      <c r="J184" s="43">
        <f>I184*32%</f>
        <v>19159.5648</v>
      </c>
      <c r="K184" s="44">
        <f>I184+J184</f>
        <v>79033.204800000007</v>
      </c>
    </row>
    <row r="185" spans="1:12">
      <c r="A185" s="56" t="s">
        <v>123</v>
      </c>
      <c r="B185" s="55"/>
      <c r="C185" s="27" t="s">
        <v>65</v>
      </c>
      <c r="D185" s="32" t="s">
        <v>225</v>
      </c>
      <c r="E185" s="19">
        <v>15517.4</v>
      </c>
      <c r="F185" s="24">
        <v>0</v>
      </c>
      <c r="G185" s="19">
        <v>0</v>
      </c>
      <c r="H185" s="19">
        <v>31574.04</v>
      </c>
      <c r="I185" s="24">
        <f t="shared" ref="I185:I187" si="52">E185+F185+H185+G185</f>
        <v>47091.44</v>
      </c>
      <c r="J185" s="24">
        <f t="shared" ref="J185:J187" si="53">I185*32%</f>
        <v>15069.260800000002</v>
      </c>
      <c r="K185" s="25">
        <f t="shared" ref="K185:K187" si="54">I185+J185</f>
        <v>62160.700800000006</v>
      </c>
    </row>
    <row r="186" spans="1:12">
      <c r="A186" s="52" t="s">
        <v>279</v>
      </c>
      <c r="B186" s="53"/>
      <c r="C186" s="42" t="s">
        <v>65</v>
      </c>
      <c r="D186" s="42" t="s">
        <v>15</v>
      </c>
      <c r="E186" s="43">
        <v>15517.4</v>
      </c>
      <c r="F186" s="43">
        <v>7674.72</v>
      </c>
      <c r="G186" s="43">
        <v>0</v>
      </c>
      <c r="H186" s="43">
        <v>36681.519999999997</v>
      </c>
      <c r="I186" s="43">
        <f t="shared" si="52"/>
        <v>59873.64</v>
      </c>
      <c r="J186" s="43">
        <f t="shared" si="53"/>
        <v>19159.5648</v>
      </c>
      <c r="K186" s="44">
        <f t="shared" si="54"/>
        <v>79033.204800000007</v>
      </c>
    </row>
    <row r="187" spans="1:12">
      <c r="A187" s="54" t="s">
        <v>280</v>
      </c>
      <c r="B187" s="55"/>
      <c r="C187" s="27" t="s">
        <v>17</v>
      </c>
      <c r="D187" s="27" t="s">
        <v>18</v>
      </c>
      <c r="E187" s="19">
        <v>11884.22</v>
      </c>
      <c r="F187" s="19">
        <v>5617.48</v>
      </c>
      <c r="G187" s="19">
        <v>0</v>
      </c>
      <c r="H187" s="19">
        <v>25612.62</v>
      </c>
      <c r="I187" s="24">
        <f t="shared" si="52"/>
        <v>43114.319999999992</v>
      </c>
      <c r="J187" s="24">
        <f t="shared" si="53"/>
        <v>13796.582399999998</v>
      </c>
      <c r="K187" s="25">
        <f t="shared" si="54"/>
        <v>56910.902399999992</v>
      </c>
    </row>
    <row r="189" spans="1:12">
      <c r="A189" s="6" t="s">
        <v>66</v>
      </c>
      <c r="B189" s="6"/>
      <c r="C189" s="6"/>
      <c r="D189" s="6"/>
      <c r="E189" s="7">
        <f>SUM(E190:E267)</f>
        <v>1056615.3199999989</v>
      </c>
      <c r="F189" s="7">
        <f t="shared" ref="F189:K189" si="55">SUM(F190:F267)</f>
        <v>220350.73999999996</v>
      </c>
      <c r="G189" s="7">
        <f t="shared" si="55"/>
        <v>0</v>
      </c>
      <c r="H189" s="7">
        <f t="shared" si="55"/>
        <v>2328202.3000000021</v>
      </c>
      <c r="I189" s="7">
        <f t="shared" si="55"/>
        <v>3605168.3600000008</v>
      </c>
      <c r="J189" s="7">
        <f t="shared" si="55"/>
        <v>1153653.8752000004</v>
      </c>
      <c r="K189" s="7">
        <f t="shared" si="55"/>
        <v>4758822.2351999981</v>
      </c>
    </row>
    <row r="190" spans="1:12">
      <c r="A190" s="63" t="s">
        <v>124</v>
      </c>
      <c r="B190" s="64"/>
      <c r="C190" s="37" t="s">
        <v>67</v>
      </c>
      <c r="D190" s="37" t="s">
        <v>281</v>
      </c>
      <c r="E190" s="29">
        <v>17646.46</v>
      </c>
      <c r="F190" s="29">
        <v>0</v>
      </c>
      <c r="G190" s="29">
        <v>0</v>
      </c>
      <c r="H190" s="29">
        <v>38279.480000000003</v>
      </c>
      <c r="I190" s="29">
        <f>E190+F190+G190+H190</f>
        <v>55925.94</v>
      </c>
      <c r="J190" s="29">
        <f>I190*32%</f>
        <v>17896.300800000001</v>
      </c>
      <c r="K190" s="30">
        <f>I190+J190</f>
        <v>73822.2408</v>
      </c>
    </row>
    <row r="191" spans="1:12">
      <c r="A191" s="66" t="s">
        <v>282</v>
      </c>
      <c r="B191" s="67"/>
      <c r="C191" s="15" t="s">
        <v>68</v>
      </c>
      <c r="D191" s="15" t="s">
        <v>30</v>
      </c>
      <c r="E191" s="14">
        <v>17646.46</v>
      </c>
      <c r="F191" s="14">
        <v>0</v>
      </c>
      <c r="G191" s="14">
        <v>0</v>
      </c>
      <c r="H191" s="14">
        <v>49538.84</v>
      </c>
      <c r="I191" s="20">
        <f t="shared" ref="I191:I253" si="56">E191+F191+G191+H191</f>
        <v>67185.299999999988</v>
      </c>
      <c r="J191" s="20">
        <f t="shared" ref="J191:J253" si="57">I191*32%</f>
        <v>21499.295999999998</v>
      </c>
      <c r="K191" s="21">
        <f t="shared" ref="K191:K253" si="58">I191+J191</f>
        <v>88684.59599999999</v>
      </c>
    </row>
    <row r="192" spans="1:12">
      <c r="A192" s="63" t="s">
        <v>283</v>
      </c>
      <c r="B192" s="64"/>
      <c r="C192" s="37" t="s">
        <v>69</v>
      </c>
      <c r="D192" s="37" t="s">
        <v>30</v>
      </c>
      <c r="E192" s="29">
        <v>17646.46</v>
      </c>
      <c r="F192" s="29">
        <v>0</v>
      </c>
      <c r="G192" s="29">
        <v>0</v>
      </c>
      <c r="H192" s="29">
        <v>49538.84</v>
      </c>
      <c r="I192" s="29">
        <f t="shared" si="56"/>
        <v>67185.299999999988</v>
      </c>
      <c r="J192" s="29">
        <f t="shared" si="57"/>
        <v>21499.295999999998</v>
      </c>
      <c r="K192" s="30">
        <f t="shared" si="58"/>
        <v>88684.59599999999</v>
      </c>
    </row>
    <row r="193" spans="1:11">
      <c r="A193" s="66" t="s">
        <v>70</v>
      </c>
      <c r="B193" s="67"/>
      <c r="C193" s="15" t="s">
        <v>71</v>
      </c>
      <c r="D193" s="15" t="s">
        <v>30</v>
      </c>
      <c r="E193" s="14">
        <v>17646.46</v>
      </c>
      <c r="F193" s="14">
        <v>0</v>
      </c>
      <c r="G193" s="14">
        <v>0</v>
      </c>
      <c r="H193" s="14">
        <v>49538.84</v>
      </c>
      <c r="I193" s="20">
        <f t="shared" si="56"/>
        <v>67185.299999999988</v>
      </c>
      <c r="J193" s="20">
        <f t="shared" si="57"/>
        <v>21499.295999999998</v>
      </c>
      <c r="K193" s="21">
        <f t="shared" si="58"/>
        <v>88684.59599999999</v>
      </c>
    </row>
    <row r="194" spans="1:11">
      <c r="A194" s="63" t="s">
        <v>284</v>
      </c>
      <c r="B194" s="64"/>
      <c r="C194" s="37" t="s">
        <v>72</v>
      </c>
      <c r="D194" s="37" t="s">
        <v>281</v>
      </c>
      <c r="E194" s="29">
        <v>17646.46</v>
      </c>
      <c r="F194" s="29">
        <v>0</v>
      </c>
      <c r="G194" s="29">
        <v>0</v>
      </c>
      <c r="H194" s="29">
        <v>38279.480000000003</v>
      </c>
      <c r="I194" s="29">
        <f t="shared" si="56"/>
        <v>55925.94</v>
      </c>
      <c r="J194" s="29">
        <f t="shared" si="57"/>
        <v>17896.300800000001</v>
      </c>
      <c r="K194" s="30">
        <f t="shared" si="58"/>
        <v>73822.2408</v>
      </c>
    </row>
    <row r="195" spans="1:11">
      <c r="A195" s="66" t="s">
        <v>285</v>
      </c>
      <c r="B195" s="67"/>
      <c r="C195" s="15" t="s">
        <v>72</v>
      </c>
      <c r="D195" s="35" t="s">
        <v>281</v>
      </c>
      <c r="E195" s="14">
        <v>17646.46</v>
      </c>
      <c r="F195" s="14">
        <v>0</v>
      </c>
      <c r="G195" s="14">
        <v>0</v>
      </c>
      <c r="H195" s="14">
        <v>38279.480000000003</v>
      </c>
      <c r="I195" s="20">
        <f t="shared" si="56"/>
        <v>55925.94</v>
      </c>
      <c r="J195" s="20">
        <f t="shared" si="57"/>
        <v>17896.300800000001</v>
      </c>
      <c r="K195" s="21">
        <f t="shared" si="58"/>
        <v>73822.2408</v>
      </c>
    </row>
    <row r="196" spans="1:11">
      <c r="A196" s="63" t="s">
        <v>286</v>
      </c>
      <c r="B196" s="64"/>
      <c r="C196" s="37" t="s">
        <v>72</v>
      </c>
      <c r="D196" s="37" t="s">
        <v>281</v>
      </c>
      <c r="E196" s="29">
        <v>17646.46</v>
      </c>
      <c r="F196" s="29">
        <f>1739.84+1229.16</f>
        <v>2969</v>
      </c>
      <c r="G196" s="29">
        <v>0</v>
      </c>
      <c r="H196" s="29">
        <v>38279.480000000003</v>
      </c>
      <c r="I196" s="29">
        <f t="shared" si="56"/>
        <v>58894.94</v>
      </c>
      <c r="J196" s="29">
        <f t="shared" si="57"/>
        <v>18846.380800000003</v>
      </c>
      <c r="K196" s="30">
        <f t="shared" si="58"/>
        <v>77741.320800000001</v>
      </c>
    </row>
    <row r="197" spans="1:11">
      <c r="A197" s="66" t="s">
        <v>287</v>
      </c>
      <c r="B197" s="67"/>
      <c r="C197" s="18" t="s">
        <v>72</v>
      </c>
      <c r="D197" s="35" t="s">
        <v>30</v>
      </c>
      <c r="E197" s="14">
        <v>17646.46</v>
      </c>
      <c r="F197" s="14">
        <v>0</v>
      </c>
      <c r="G197" s="14">
        <v>0</v>
      </c>
      <c r="H197" s="14">
        <v>38279.480000000003</v>
      </c>
      <c r="I197" s="20">
        <f t="shared" si="56"/>
        <v>55925.94</v>
      </c>
      <c r="J197" s="20">
        <f t="shared" si="57"/>
        <v>17896.300800000001</v>
      </c>
      <c r="K197" s="21">
        <f t="shared" si="58"/>
        <v>73822.2408</v>
      </c>
    </row>
    <row r="198" spans="1:11">
      <c r="A198" s="63" t="s">
        <v>288</v>
      </c>
      <c r="B198" s="64"/>
      <c r="C198" s="37" t="s">
        <v>35</v>
      </c>
      <c r="D198" s="37" t="s">
        <v>30</v>
      </c>
      <c r="E198" s="29">
        <v>17646.46</v>
      </c>
      <c r="F198" s="29">
        <f>13520.76+1229.16</f>
        <v>14749.92</v>
      </c>
      <c r="G198" s="29">
        <v>0</v>
      </c>
      <c r="H198" s="29">
        <v>44774.080000000002</v>
      </c>
      <c r="I198" s="29">
        <f t="shared" si="56"/>
        <v>77170.459999999992</v>
      </c>
      <c r="J198" s="29">
        <f t="shared" si="57"/>
        <v>24694.547199999997</v>
      </c>
      <c r="K198" s="30">
        <f t="shared" si="58"/>
        <v>101865.00719999999</v>
      </c>
    </row>
    <row r="199" spans="1:11">
      <c r="A199" s="66" t="s">
        <v>289</v>
      </c>
      <c r="B199" s="67"/>
      <c r="C199" s="15" t="s">
        <v>35</v>
      </c>
      <c r="D199" s="15" t="s">
        <v>30</v>
      </c>
      <c r="E199" s="14">
        <v>17646.46</v>
      </c>
      <c r="F199" s="14">
        <v>11062.44</v>
      </c>
      <c r="G199" s="14">
        <v>0</v>
      </c>
      <c r="H199" s="14">
        <v>44774.080000000002</v>
      </c>
      <c r="I199" s="20">
        <f t="shared" si="56"/>
        <v>73482.98000000001</v>
      </c>
      <c r="J199" s="20">
        <f t="shared" si="57"/>
        <v>23514.553600000003</v>
      </c>
      <c r="K199" s="21">
        <f t="shared" si="58"/>
        <v>96997.53360000001</v>
      </c>
    </row>
    <row r="200" spans="1:11">
      <c r="A200" s="68" t="s">
        <v>125</v>
      </c>
      <c r="B200" s="64"/>
      <c r="C200" s="37" t="s">
        <v>35</v>
      </c>
      <c r="D200" s="37" t="s">
        <v>281</v>
      </c>
      <c r="E200" s="29">
        <v>17646.46</v>
      </c>
      <c r="F200" s="29">
        <v>1229.1600000000001</v>
      </c>
      <c r="G200" s="29">
        <v>0</v>
      </c>
      <c r="H200" s="29">
        <v>38279.480000000003</v>
      </c>
      <c r="I200" s="29">
        <f t="shared" si="56"/>
        <v>57155.100000000006</v>
      </c>
      <c r="J200" s="29">
        <f t="shared" si="57"/>
        <v>18289.632000000001</v>
      </c>
      <c r="K200" s="30">
        <f t="shared" si="58"/>
        <v>75444.732000000004</v>
      </c>
    </row>
    <row r="201" spans="1:11">
      <c r="A201" s="69" t="s">
        <v>126</v>
      </c>
      <c r="B201" s="67"/>
      <c r="C201" s="15" t="s">
        <v>35</v>
      </c>
      <c r="D201" s="35" t="s">
        <v>281</v>
      </c>
      <c r="E201" s="14">
        <v>17646.46</v>
      </c>
      <c r="F201" s="20">
        <v>1229.1600000000001</v>
      </c>
      <c r="G201" s="14">
        <v>0</v>
      </c>
      <c r="H201" s="14">
        <v>38279.480000000003</v>
      </c>
      <c r="I201" s="20">
        <f t="shared" si="56"/>
        <v>57155.100000000006</v>
      </c>
      <c r="J201" s="20">
        <f t="shared" si="57"/>
        <v>18289.632000000001</v>
      </c>
      <c r="K201" s="21">
        <f t="shared" si="58"/>
        <v>75444.732000000004</v>
      </c>
    </row>
    <row r="202" spans="1:11">
      <c r="A202" s="63" t="s">
        <v>291</v>
      </c>
      <c r="B202" s="64"/>
      <c r="C202" s="37" t="s">
        <v>290</v>
      </c>
      <c r="D202" s="37" t="s">
        <v>30</v>
      </c>
      <c r="E202" s="29">
        <v>17646.46</v>
      </c>
      <c r="F202" s="29">
        <v>0</v>
      </c>
      <c r="G202" s="29">
        <v>0</v>
      </c>
      <c r="H202" s="29">
        <v>38279.480000000003</v>
      </c>
      <c r="I202" s="29">
        <f t="shared" si="56"/>
        <v>55925.94</v>
      </c>
      <c r="J202" s="29">
        <f t="shared" si="57"/>
        <v>17896.300800000001</v>
      </c>
      <c r="K202" s="30">
        <f t="shared" si="58"/>
        <v>73822.2408</v>
      </c>
    </row>
    <row r="203" spans="1:11">
      <c r="A203" s="66" t="s">
        <v>292</v>
      </c>
      <c r="B203" s="67"/>
      <c r="C203" s="15" t="s">
        <v>35</v>
      </c>
      <c r="D203" s="15" t="s">
        <v>30</v>
      </c>
      <c r="E203" s="14">
        <v>17646.46</v>
      </c>
      <c r="F203" s="14">
        <v>13520.76</v>
      </c>
      <c r="G203" s="14">
        <v>0</v>
      </c>
      <c r="H203" s="14">
        <v>44774.080000000002</v>
      </c>
      <c r="I203" s="20">
        <f t="shared" si="56"/>
        <v>75941.3</v>
      </c>
      <c r="J203" s="20">
        <f t="shared" si="57"/>
        <v>24301.216</v>
      </c>
      <c r="K203" s="21">
        <f t="shared" si="58"/>
        <v>100242.516</v>
      </c>
    </row>
    <row r="204" spans="1:11">
      <c r="A204" s="63" t="s">
        <v>293</v>
      </c>
      <c r="B204" s="64"/>
      <c r="C204" s="37" t="s">
        <v>35</v>
      </c>
      <c r="D204" s="37" t="s">
        <v>281</v>
      </c>
      <c r="E204" s="29">
        <v>17646.46</v>
      </c>
      <c r="F204" s="29">
        <v>2458.3200000000002</v>
      </c>
      <c r="G204" s="29">
        <v>0</v>
      </c>
      <c r="H204" s="29">
        <v>38279.480000000003</v>
      </c>
      <c r="I204" s="29">
        <f t="shared" si="56"/>
        <v>58384.26</v>
      </c>
      <c r="J204" s="29">
        <f t="shared" si="57"/>
        <v>18682.963200000002</v>
      </c>
      <c r="K204" s="30">
        <f t="shared" si="58"/>
        <v>77067.223200000008</v>
      </c>
    </row>
    <row r="205" spans="1:11">
      <c r="A205" s="59" t="s">
        <v>294</v>
      </c>
      <c r="B205" s="60"/>
      <c r="C205" s="18" t="s">
        <v>35</v>
      </c>
      <c r="D205" s="18" t="s">
        <v>30</v>
      </c>
      <c r="E205" s="20">
        <v>17646.46</v>
      </c>
      <c r="F205" s="20">
        <f>8371.68+1229.16</f>
        <v>9600.84</v>
      </c>
      <c r="G205" s="14">
        <v>0</v>
      </c>
      <c r="H205" s="14">
        <v>38279.480000000003</v>
      </c>
      <c r="I205" s="20">
        <f t="shared" si="56"/>
        <v>65526.78</v>
      </c>
      <c r="J205" s="20">
        <f t="shared" si="57"/>
        <v>20968.569599999999</v>
      </c>
      <c r="K205" s="21">
        <f t="shared" si="58"/>
        <v>86495.349600000001</v>
      </c>
    </row>
    <row r="206" spans="1:11">
      <c r="A206" s="63" t="s">
        <v>295</v>
      </c>
      <c r="B206" s="64"/>
      <c r="C206" s="37" t="s">
        <v>35</v>
      </c>
      <c r="D206" s="37" t="s">
        <v>281</v>
      </c>
      <c r="E206" s="29">
        <v>17646.46</v>
      </c>
      <c r="F206" s="29">
        <v>1229.1600000000001</v>
      </c>
      <c r="G206" s="29">
        <v>0</v>
      </c>
      <c r="H206" s="29">
        <v>38279.480000000003</v>
      </c>
      <c r="I206" s="29">
        <f t="shared" si="56"/>
        <v>57155.100000000006</v>
      </c>
      <c r="J206" s="29">
        <f t="shared" si="57"/>
        <v>18289.632000000001</v>
      </c>
      <c r="K206" s="30">
        <f t="shared" si="58"/>
        <v>75444.732000000004</v>
      </c>
    </row>
    <row r="207" spans="1:11">
      <c r="A207" s="66" t="s">
        <v>296</v>
      </c>
      <c r="B207" s="67"/>
      <c r="C207" s="15" t="s">
        <v>35</v>
      </c>
      <c r="D207" s="15" t="s">
        <v>30</v>
      </c>
      <c r="E207" s="14">
        <v>17646.46</v>
      </c>
      <c r="F207" s="14">
        <v>3687.48</v>
      </c>
      <c r="G207" s="14">
        <v>0</v>
      </c>
      <c r="H207" s="14">
        <v>38279.480000000003</v>
      </c>
      <c r="I207" s="20">
        <f t="shared" si="56"/>
        <v>59613.42</v>
      </c>
      <c r="J207" s="20">
        <f t="shared" si="57"/>
        <v>19076.294399999999</v>
      </c>
      <c r="K207" s="21">
        <f t="shared" si="58"/>
        <v>78689.714399999997</v>
      </c>
    </row>
    <row r="208" spans="1:11">
      <c r="A208" s="68" t="s">
        <v>127</v>
      </c>
      <c r="B208" s="64"/>
      <c r="C208" s="37" t="s">
        <v>74</v>
      </c>
      <c r="D208" s="37" t="s">
        <v>30</v>
      </c>
      <c r="E208" s="29">
        <v>17646.46</v>
      </c>
      <c r="F208" s="29">
        <v>0</v>
      </c>
      <c r="G208" s="29">
        <v>0</v>
      </c>
      <c r="H208" s="29">
        <v>38279.480000000003</v>
      </c>
      <c r="I208" s="29">
        <f t="shared" si="56"/>
        <v>55925.94</v>
      </c>
      <c r="J208" s="29">
        <f t="shared" si="57"/>
        <v>17896.300800000001</v>
      </c>
      <c r="K208" s="30">
        <f t="shared" si="58"/>
        <v>73822.2408</v>
      </c>
    </row>
    <row r="209" spans="1:12" ht="20.399999999999999">
      <c r="A209" s="59" t="s">
        <v>297</v>
      </c>
      <c r="B209" s="60"/>
      <c r="C209" s="18" t="s">
        <v>75</v>
      </c>
      <c r="D209" s="18" t="s">
        <v>30</v>
      </c>
      <c r="E209" s="20">
        <v>17646.46</v>
      </c>
      <c r="F209" s="20">
        <f>1229.16+1229.16</f>
        <v>2458.3200000000002</v>
      </c>
      <c r="G209" s="20">
        <v>0</v>
      </c>
      <c r="H209" s="20">
        <v>38279.480000000003</v>
      </c>
      <c r="I209" s="20">
        <f t="shared" si="56"/>
        <v>58384.26</v>
      </c>
      <c r="J209" s="20">
        <f t="shared" si="57"/>
        <v>18682.963200000002</v>
      </c>
      <c r="K209" s="21">
        <f t="shared" si="58"/>
        <v>77067.223200000008</v>
      </c>
    </row>
    <row r="210" spans="1:12" ht="20.399999999999999">
      <c r="A210" s="68" t="s">
        <v>128</v>
      </c>
      <c r="B210" s="64"/>
      <c r="C210" s="37" t="s">
        <v>76</v>
      </c>
      <c r="D210" s="37" t="s">
        <v>30</v>
      </c>
      <c r="E210" s="29">
        <v>17646.46</v>
      </c>
      <c r="F210" s="29">
        <v>0</v>
      </c>
      <c r="G210" s="29">
        <v>0</v>
      </c>
      <c r="H210" s="29">
        <v>38279.480000000003</v>
      </c>
      <c r="I210" s="29">
        <f t="shared" si="56"/>
        <v>55925.94</v>
      </c>
      <c r="J210" s="29">
        <f t="shared" si="57"/>
        <v>17896.300800000001</v>
      </c>
      <c r="K210" s="30">
        <f t="shared" si="58"/>
        <v>73822.2408</v>
      </c>
    </row>
    <row r="211" spans="1:12">
      <c r="A211" s="59" t="s">
        <v>299</v>
      </c>
      <c r="B211" s="60"/>
      <c r="C211" s="34" t="s">
        <v>298</v>
      </c>
      <c r="D211" s="18" t="s">
        <v>30</v>
      </c>
      <c r="E211" s="20">
        <v>17646.46</v>
      </c>
      <c r="F211" s="20">
        <v>0</v>
      </c>
      <c r="G211" s="20">
        <v>0</v>
      </c>
      <c r="H211" s="20">
        <v>38279.480000000003</v>
      </c>
      <c r="I211" s="20">
        <f t="shared" si="56"/>
        <v>55925.94</v>
      </c>
      <c r="J211" s="20">
        <f t="shared" si="57"/>
        <v>17896.300800000001</v>
      </c>
      <c r="K211" s="21">
        <f t="shared" si="58"/>
        <v>73822.2408</v>
      </c>
    </row>
    <row r="212" spans="1:12">
      <c r="A212" s="52" t="s">
        <v>142</v>
      </c>
      <c r="B212" s="53"/>
      <c r="C212" s="42" t="s">
        <v>143</v>
      </c>
      <c r="D212" s="42" t="s">
        <v>15</v>
      </c>
      <c r="E212" s="43">
        <v>15517.4</v>
      </c>
      <c r="F212" s="43">
        <v>0</v>
      </c>
      <c r="G212" s="43">
        <v>0</v>
      </c>
      <c r="H212" s="43">
        <v>31574.04</v>
      </c>
      <c r="I212" s="43">
        <f t="shared" si="56"/>
        <v>47091.44</v>
      </c>
      <c r="J212" s="43">
        <f t="shared" si="57"/>
        <v>15069.260800000002</v>
      </c>
      <c r="K212" s="44">
        <f t="shared" si="58"/>
        <v>62160.700800000006</v>
      </c>
    </row>
    <row r="213" spans="1:12">
      <c r="A213" s="66" t="s">
        <v>300</v>
      </c>
      <c r="B213" s="67"/>
      <c r="C213" s="15" t="s">
        <v>77</v>
      </c>
      <c r="D213" s="15" t="s">
        <v>15</v>
      </c>
      <c r="E213" s="14">
        <v>15517.4</v>
      </c>
      <c r="F213" s="14">
        <v>1979.7</v>
      </c>
      <c r="G213" s="14">
        <v>0</v>
      </c>
      <c r="H213" s="14">
        <v>31574.04</v>
      </c>
      <c r="I213" s="20">
        <f t="shared" si="56"/>
        <v>49071.14</v>
      </c>
      <c r="J213" s="20">
        <f t="shared" si="57"/>
        <v>15702.764800000001</v>
      </c>
      <c r="K213" s="21">
        <f t="shared" si="58"/>
        <v>64773.904800000004</v>
      </c>
    </row>
    <row r="214" spans="1:12">
      <c r="A214" s="68" t="s">
        <v>129</v>
      </c>
      <c r="B214" s="64"/>
      <c r="C214" s="37" t="s">
        <v>73</v>
      </c>
      <c r="D214" s="37" t="s">
        <v>15</v>
      </c>
      <c r="E214" s="29">
        <v>15517.4</v>
      </c>
      <c r="F214" s="29">
        <v>0</v>
      </c>
      <c r="G214" s="29">
        <v>0</v>
      </c>
      <c r="H214" s="29">
        <v>31574.04</v>
      </c>
      <c r="I214" s="29">
        <f t="shared" si="56"/>
        <v>47091.44</v>
      </c>
      <c r="J214" s="29">
        <f t="shared" si="57"/>
        <v>15069.260800000002</v>
      </c>
      <c r="K214" s="30">
        <f t="shared" si="58"/>
        <v>62160.700800000006</v>
      </c>
    </row>
    <row r="215" spans="1:12">
      <c r="A215" s="69" t="s">
        <v>130</v>
      </c>
      <c r="B215" s="67"/>
      <c r="C215" s="15" t="s">
        <v>54</v>
      </c>
      <c r="D215" s="35" t="s">
        <v>15</v>
      </c>
      <c r="E215" s="14">
        <v>15517.4</v>
      </c>
      <c r="F215" s="20">
        <v>0</v>
      </c>
      <c r="G215" s="14">
        <v>0</v>
      </c>
      <c r="H215" s="14">
        <v>36681.519999999997</v>
      </c>
      <c r="I215" s="20">
        <f t="shared" si="56"/>
        <v>52198.92</v>
      </c>
      <c r="J215" s="20">
        <f t="shared" si="57"/>
        <v>16703.654399999999</v>
      </c>
      <c r="K215" s="21">
        <f t="shared" si="58"/>
        <v>68902.574399999998</v>
      </c>
    </row>
    <row r="216" spans="1:12">
      <c r="A216" s="63" t="s">
        <v>301</v>
      </c>
      <c r="B216" s="64"/>
      <c r="C216" s="37" t="s">
        <v>78</v>
      </c>
      <c r="D216" s="37" t="s">
        <v>15</v>
      </c>
      <c r="E216" s="29">
        <v>15517.4</v>
      </c>
      <c r="F216" s="29">
        <v>11512.08</v>
      </c>
      <c r="G216" s="29">
        <v>0</v>
      </c>
      <c r="H216" s="29">
        <v>36681.519999999997</v>
      </c>
      <c r="I216" s="29">
        <f t="shared" si="56"/>
        <v>63711</v>
      </c>
      <c r="J216" s="29">
        <f t="shared" si="57"/>
        <v>20387.52</v>
      </c>
      <c r="K216" s="30">
        <f t="shared" si="58"/>
        <v>84098.52</v>
      </c>
    </row>
    <row r="217" spans="1:12">
      <c r="A217" s="66" t="s">
        <v>302</v>
      </c>
      <c r="B217" s="67"/>
      <c r="C217" s="15" t="s">
        <v>74</v>
      </c>
      <c r="D217" s="15" t="s">
        <v>15</v>
      </c>
      <c r="E217" s="14">
        <v>15517.4</v>
      </c>
      <c r="F217" s="14">
        <v>7674.72</v>
      </c>
      <c r="G217" s="14">
        <v>0</v>
      </c>
      <c r="H217" s="14">
        <v>36681.519999999997</v>
      </c>
      <c r="I217" s="20">
        <f t="shared" si="56"/>
        <v>59873.64</v>
      </c>
      <c r="J217" s="20">
        <f t="shared" si="57"/>
        <v>19159.5648</v>
      </c>
      <c r="K217" s="21">
        <f t="shared" si="58"/>
        <v>79033.204800000007</v>
      </c>
    </row>
    <row r="218" spans="1:12">
      <c r="A218" s="68" t="s">
        <v>131</v>
      </c>
      <c r="B218" s="64"/>
      <c r="C218" s="37" t="s">
        <v>79</v>
      </c>
      <c r="D218" s="37" t="s">
        <v>15</v>
      </c>
      <c r="E218" s="29">
        <v>15517.4</v>
      </c>
      <c r="F218" s="29">
        <v>1020.36</v>
      </c>
      <c r="G218" s="29">
        <v>0</v>
      </c>
      <c r="H218" s="29">
        <v>31574.04</v>
      </c>
      <c r="I218" s="29">
        <f t="shared" si="56"/>
        <v>48111.8</v>
      </c>
      <c r="J218" s="29">
        <f t="shared" si="57"/>
        <v>15395.776000000002</v>
      </c>
      <c r="K218" s="30">
        <f t="shared" si="58"/>
        <v>63507.576000000001</v>
      </c>
    </row>
    <row r="219" spans="1:12">
      <c r="A219" s="66" t="s">
        <v>80</v>
      </c>
      <c r="B219" s="67"/>
      <c r="C219" s="15" t="s">
        <v>81</v>
      </c>
      <c r="D219" s="35" t="s">
        <v>15</v>
      </c>
      <c r="E219" s="14">
        <v>15517.4</v>
      </c>
      <c r="F219" s="20">
        <v>2040.72</v>
      </c>
      <c r="G219" s="14">
        <v>0</v>
      </c>
      <c r="H219" s="14">
        <v>31574.04</v>
      </c>
      <c r="I219" s="20">
        <f t="shared" si="56"/>
        <v>49132.160000000003</v>
      </c>
      <c r="J219" s="20">
        <f t="shared" si="57"/>
        <v>15722.291200000001</v>
      </c>
      <c r="K219" s="21">
        <f t="shared" si="58"/>
        <v>64854.451200000003</v>
      </c>
    </row>
    <row r="220" spans="1:12">
      <c r="A220" s="63" t="s">
        <v>303</v>
      </c>
      <c r="B220" s="64"/>
      <c r="C220" s="37" t="s">
        <v>17</v>
      </c>
      <c r="D220" s="37" t="s">
        <v>18</v>
      </c>
      <c r="E220" s="29">
        <v>11884.22</v>
      </c>
      <c r="F220" s="29">
        <v>0</v>
      </c>
      <c r="G220" s="29">
        <v>0</v>
      </c>
      <c r="H220" s="29">
        <v>24857.32</v>
      </c>
      <c r="I220" s="29">
        <f t="shared" si="56"/>
        <v>36741.54</v>
      </c>
      <c r="J220" s="29">
        <f t="shared" si="57"/>
        <v>11757.292800000001</v>
      </c>
      <c r="K220" s="30">
        <f t="shared" si="58"/>
        <v>48498.832800000004</v>
      </c>
    </row>
    <row r="221" spans="1:12">
      <c r="A221" s="66" t="s">
        <v>376</v>
      </c>
      <c r="B221" s="67"/>
      <c r="C221" s="15" t="s">
        <v>17</v>
      </c>
      <c r="D221" s="15" t="s">
        <v>18</v>
      </c>
      <c r="E221" s="14">
        <v>11884.22</v>
      </c>
      <c r="F221" s="20">
        <v>7549</v>
      </c>
      <c r="G221" s="14">
        <v>0</v>
      </c>
      <c r="H221" s="14">
        <v>27548.82</v>
      </c>
      <c r="I221" s="20">
        <f t="shared" si="56"/>
        <v>46982.04</v>
      </c>
      <c r="J221" s="20">
        <f t="shared" si="57"/>
        <v>15034.2528</v>
      </c>
      <c r="K221" s="21">
        <f t="shared" si="58"/>
        <v>62016.292800000003</v>
      </c>
    </row>
    <row r="222" spans="1:12">
      <c r="A222" s="63" t="s">
        <v>82</v>
      </c>
      <c r="B222" s="64"/>
      <c r="C222" s="37" t="s">
        <v>17</v>
      </c>
      <c r="D222" s="37" t="s">
        <v>18</v>
      </c>
      <c r="E222" s="29">
        <v>11884.22</v>
      </c>
      <c r="F222" s="29">
        <v>754.9</v>
      </c>
      <c r="G222" s="29">
        <v>0</v>
      </c>
      <c r="H222" s="29">
        <v>24857.32</v>
      </c>
      <c r="I222" s="29">
        <f t="shared" si="56"/>
        <v>37496.44</v>
      </c>
      <c r="J222" s="29">
        <f t="shared" si="57"/>
        <v>11998.8608</v>
      </c>
      <c r="K222" s="30">
        <f t="shared" si="58"/>
        <v>49495.300800000005</v>
      </c>
      <c r="L222" s="17"/>
    </row>
    <row r="223" spans="1:12">
      <c r="A223" s="66" t="s">
        <v>304</v>
      </c>
      <c r="B223" s="67"/>
      <c r="C223" s="15" t="s">
        <v>17</v>
      </c>
      <c r="D223" s="15" t="s">
        <v>18</v>
      </c>
      <c r="E223" s="14">
        <v>11884.22</v>
      </c>
      <c r="F223" s="14">
        <v>6039.2</v>
      </c>
      <c r="G223" s="14">
        <v>0</v>
      </c>
      <c r="H223" s="14">
        <v>25612.62</v>
      </c>
      <c r="I223" s="20">
        <f t="shared" si="56"/>
        <v>43536.039999999994</v>
      </c>
      <c r="J223" s="20">
        <f t="shared" si="57"/>
        <v>13931.532799999999</v>
      </c>
      <c r="K223" s="21">
        <f t="shared" si="58"/>
        <v>57467.572799999994</v>
      </c>
    </row>
    <row r="224" spans="1:12">
      <c r="A224" s="63" t="s">
        <v>305</v>
      </c>
      <c r="B224" s="64"/>
      <c r="C224" s="37" t="s">
        <v>17</v>
      </c>
      <c r="D224" s="37" t="s">
        <v>18</v>
      </c>
      <c r="E224" s="29">
        <v>11884.22</v>
      </c>
      <c r="F224" s="29">
        <v>3574.76</v>
      </c>
      <c r="G224" s="29">
        <v>0</v>
      </c>
      <c r="H224" s="29">
        <v>25612.62</v>
      </c>
      <c r="I224" s="29">
        <f t="shared" si="56"/>
        <v>41071.599999999999</v>
      </c>
      <c r="J224" s="29">
        <f t="shared" si="57"/>
        <v>13142.912</v>
      </c>
      <c r="K224" s="30">
        <f t="shared" si="58"/>
        <v>54214.512000000002</v>
      </c>
    </row>
    <row r="225" spans="1:11">
      <c r="A225" s="69" t="s">
        <v>132</v>
      </c>
      <c r="B225" s="67"/>
      <c r="C225" s="15" t="s">
        <v>17</v>
      </c>
      <c r="D225" s="35" t="s">
        <v>18</v>
      </c>
      <c r="E225" s="14">
        <v>11884.22</v>
      </c>
      <c r="F225" s="14">
        <v>0</v>
      </c>
      <c r="G225" s="14">
        <v>0</v>
      </c>
      <c r="H225" s="14">
        <v>24857.32</v>
      </c>
      <c r="I225" s="20">
        <f t="shared" si="56"/>
        <v>36741.54</v>
      </c>
      <c r="J225" s="20">
        <f t="shared" si="57"/>
        <v>11757.292800000001</v>
      </c>
      <c r="K225" s="21">
        <f t="shared" si="58"/>
        <v>48498.832800000004</v>
      </c>
    </row>
    <row r="226" spans="1:11">
      <c r="A226" s="63" t="s">
        <v>306</v>
      </c>
      <c r="B226" s="64"/>
      <c r="C226" s="37" t="s">
        <v>17</v>
      </c>
      <c r="D226" s="37" t="s">
        <v>18</v>
      </c>
      <c r="E226" s="29">
        <v>11884.22</v>
      </c>
      <c r="F226" s="29">
        <v>1509.8</v>
      </c>
      <c r="G226" s="29">
        <v>0</v>
      </c>
      <c r="H226" s="29">
        <v>24857.32</v>
      </c>
      <c r="I226" s="29">
        <f t="shared" si="56"/>
        <v>38251.339999999997</v>
      </c>
      <c r="J226" s="29">
        <f t="shared" si="57"/>
        <v>12240.4288</v>
      </c>
      <c r="K226" s="30">
        <f t="shared" si="58"/>
        <v>50491.768799999998</v>
      </c>
    </row>
    <row r="227" spans="1:11">
      <c r="A227" s="66" t="s">
        <v>83</v>
      </c>
      <c r="B227" s="67"/>
      <c r="C227" s="15" t="s">
        <v>17</v>
      </c>
      <c r="D227" s="35" t="s">
        <v>18</v>
      </c>
      <c r="E227" s="14">
        <v>11884.22</v>
      </c>
      <c r="F227" s="20">
        <v>754.9</v>
      </c>
      <c r="G227" s="14">
        <v>0</v>
      </c>
      <c r="H227" s="14">
        <v>24857.32</v>
      </c>
      <c r="I227" s="20">
        <f t="shared" si="56"/>
        <v>37496.44</v>
      </c>
      <c r="J227" s="20">
        <f t="shared" si="57"/>
        <v>11998.8608</v>
      </c>
      <c r="K227" s="21">
        <f t="shared" si="58"/>
        <v>49495.300800000005</v>
      </c>
    </row>
    <row r="228" spans="1:11">
      <c r="A228" s="68" t="s">
        <v>133</v>
      </c>
      <c r="B228" s="64"/>
      <c r="C228" s="37" t="s">
        <v>17</v>
      </c>
      <c r="D228" s="37" t="s">
        <v>18</v>
      </c>
      <c r="E228" s="29">
        <v>11884.22</v>
      </c>
      <c r="F228" s="29">
        <v>754.9</v>
      </c>
      <c r="G228" s="29">
        <v>0</v>
      </c>
      <c r="H228" s="29">
        <v>24857.32</v>
      </c>
      <c r="I228" s="29">
        <f t="shared" si="56"/>
        <v>37496.44</v>
      </c>
      <c r="J228" s="29">
        <f t="shared" si="57"/>
        <v>11998.8608</v>
      </c>
      <c r="K228" s="30">
        <f t="shared" si="58"/>
        <v>49495.300800000005</v>
      </c>
    </row>
    <row r="229" spans="1:11">
      <c r="A229" s="69" t="s">
        <v>134</v>
      </c>
      <c r="B229" s="67"/>
      <c r="C229" s="15" t="s">
        <v>17</v>
      </c>
      <c r="D229" s="35" t="s">
        <v>18</v>
      </c>
      <c r="E229" s="14">
        <v>11884.22</v>
      </c>
      <c r="F229" s="14">
        <v>0</v>
      </c>
      <c r="G229" s="14">
        <v>0</v>
      </c>
      <c r="H229" s="14">
        <v>24857.32</v>
      </c>
      <c r="I229" s="20">
        <f t="shared" si="56"/>
        <v>36741.54</v>
      </c>
      <c r="J229" s="20">
        <f t="shared" si="57"/>
        <v>11757.292800000001</v>
      </c>
      <c r="K229" s="21">
        <f t="shared" si="58"/>
        <v>48498.832800000004</v>
      </c>
    </row>
    <row r="230" spans="1:11">
      <c r="A230" s="63" t="s">
        <v>307</v>
      </c>
      <c r="B230" s="64"/>
      <c r="C230" s="37" t="s">
        <v>17</v>
      </c>
      <c r="D230" s="37" t="s">
        <v>18</v>
      </c>
      <c r="E230" s="29">
        <v>11884.22</v>
      </c>
      <c r="F230" s="29">
        <v>6794.1</v>
      </c>
      <c r="G230" s="29">
        <v>0</v>
      </c>
      <c r="H230" s="29">
        <v>27548.82</v>
      </c>
      <c r="I230" s="29">
        <f t="shared" si="56"/>
        <v>46227.14</v>
      </c>
      <c r="J230" s="29">
        <f t="shared" si="57"/>
        <v>14792.684800000001</v>
      </c>
      <c r="K230" s="30">
        <f t="shared" si="58"/>
        <v>61019.824800000002</v>
      </c>
    </row>
    <row r="231" spans="1:11">
      <c r="A231" s="66" t="s">
        <v>84</v>
      </c>
      <c r="B231" s="67"/>
      <c r="C231" s="15" t="s">
        <v>17</v>
      </c>
      <c r="D231" s="35" t="s">
        <v>18</v>
      </c>
      <c r="E231" s="14">
        <v>11884.22</v>
      </c>
      <c r="F231" s="20">
        <v>754.9</v>
      </c>
      <c r="G231" s="14">
        <v>0</v>
      </c>
      <c r="H231" s="14">
        <v>24857.32</v>
      </c>
      <c r="I231" s="20">
        <f t="shared" si="56"/>
        <v>37496.44</v>
      </c>
      <c r="J231" s="20">
        <f t="shared" si="57"/>
        <v>11998.8608</v>
      </c>
      <c r="K231" s="21">
        <f t="shared" si="58"/>
        <v>49495.300800000005</v>
      </c>
    </row>
    <row r="232" spans="1:11">
      <c r="A232" s="63" t="s">
        <v>308</v>
      </c>
      <c r="B232" s="64"/>
      <c r="C232" s="37" t="s">
        <v>17</v>
      </c>
      <c r="D232" s="37" t="s">
        <v>18</v>
      </c>
      <c r="E232" s="29">
        <v>11884.22</v>
      </c>
      <c r="F232" s="29">
        <v>0</v>
      </c>
      <c r="G232" s="29">
        <v>0</v>
      </c>
      <c r="H232" s="29">
        <v>24857.32</v>
      </c>
      <c r="I232" s="29">
        <f t="shared" si="56"/>
        <v>36741.54</v>
      </c>
      <c r="J232" s="29">
        <f t="shared" si="57"/>
        <v>11757.292800000001</v>
      </c>
      <c r="K232" s="30">
        <f t="shared" si="58"/>
        <v>48498.832800000004</v>
      </c>
    </row>
    <row r="233" spans="1:11">
      <c r="A233" s="69" t="s">
        <v>135</v>
      </c>
      <c r="B233" s="67"/>
      <c r="C233" s="15" t="s">
        <v>17</v>
      </c>
      <c r="D233" s="35" t="s">
        <v>18</v>
      </c>
      <c r="E233" s="14">
        <v>11884.22</v>
      </c>
      <c r="F233" s="20">
        <v>754.9</v>
      </c>
      <c r="G233" s="14">
        <v>0</v>
      </c>
      <c r="H233" s="14">
        <v>25612.62</v>
      </c>
      <c r="I233" s="20">
        <f>E233+F233+G233+H233</f>
        <v>38251.74</v>
      </c>
      <c r="J233" s="20">
        <f t="shared" si="57"/>
        <v>12240.5568</v>
      </c>
      <c r="K233" s="21">
        <f t="shared" si="58"/>
        <v>50492.296799999996</v>
      </c>
    </row>
    <row r="234" spans="1:11">
      <c r="A234" s="63" t="s">
        <v>309</v>
      </c>
      <c r="B234" s="64"/>
      <c r="C234" s="37" t="s">
        <v>17</v>
      </c>
      <c r="D234" s="37" t="s">
        <v>18</v>
      </c>
      <c r="E234" s="29">
        <v>11884.22</v>
      </c>
      <c r="F234" s="29">
        <v>6883.06</v>
      </c>
      <c r="G234" s="29">
        <v>0</v>
      </c>
      <c r="H234" s="29">
        <v>25612.62</v>
      </c>
      <c r="I234" s="29">
        <f t="shared" si="56"/>
        <v>44379.899999999994</v>
      </c>
      <c r="J234" s="29">
        <f t="shared" si="57"/>
        <v>14201.567999999999</v>
      </c>
      <c r="K234" s="30">
        <f t="shared" si="58"/>
        <v>58581.467999999993</v>
      </c>
    </row>
    <row r="235" spans="1:11">
      <c r="A235" s="66" t="s">
        <v>310</v>
      </c>
      <c r="B235" s="67"/>
      <c r="C235" s="15" t="s">
        <v>17</v>
      </c>
      <c r="D235" s="15" t="s">
        <v>18</v>
      </c>
      <c r="E235" s="14">
        <v>11884.22</v>
      </c>
      <c r="F235" s="14">
        <v>4085.44</v>
      </c>
      <c r="G235" s="14">
        <v>0</v>
      </c>
      <c r="H235" s="14">
        <v>25612.62</v>
      </c>
      <c r="I235" s="20">
        <f t="shared" si="56"/>
        <v>41582.28</v>
      </c>
      <c r="J235" s="20">
        <f t="shared" si="57"/>
        <v>13306.329599999999</v>
      </c>
      <c r="K235" s="21">
        <f t="shared" si="58"/>
        <v>54888.609599999996</v>
      </c>
    </row>
    <row r="236" spans="1:11">
      <c r="A236" s="63" t="s">
        <v>311</v>
      </c>
      <c r="B236" s="64"/>
      <c r="C236" s="37" t="s">
        <v>17</v>
      </c>
      <c r="D236" s="37" t="s">
        <v>18</v>
      </c>
      <c r="E236" s="29">
        <v>11884.22</v>
      </c>
      <c r="F236" s="29">
        <v>2264.6999999999998</v>
      </c>
      <c r="G236" s="29">
        <v>0</v>
      </c>
      <c r="H236" s="29">
        <v>24857.32</v>
      </c>
      <c r="I236" s="29">
        <f t="shared" si="56"/>
        <v>39006.239999999998</v>
      </c>
      <c r="J236" s="29">
        <f t="shared" si="57"/>
        <v>12481.996799999999</v>
      </c>
      <c r="K236" s="30">
        <f t="shared" si="58"/>
        <v>51488.236799999999</v>
      </c>
    </row>
    <row r="237" spans="1:11">
      <c r="A237" s="66" t="s">
        <v>372</v>
      </c>
      <c r="B237" s="67"/>
      <c r="C237" s="15" t="s">
        <v>17</v>
      </c>
      <c r="D237" s="35" t="s">
        <v>18</v>
      </c>
      <c r="E237" s="14">
        <v>11884.22</v>
      </c>
      <c r="F237" s="14">
        <v>0</v>
      </c>
      <c r="G237" s="14">
        <v>0</v>
      </c>
      <c r="H237" s="14">
        <v>24857.32</v>
      </c>
      <c r="I237" s="20">
        <f t="shared" si="56"/>
        <v>36741.54</v>
      </c>
      <c r="J237" s="20">
        <f t="shared" si="57"/>
        <v>11757.292800000001</v>
      </c>
      <c r="K237" s="21">
        <f t="shared" si="58"/>
        <v>48498.832800000004</v>
      </c>
    </row>
    <row r="238" spans="1:11">
      <c r="A238" s="63" t="s">
        <v>136</v>
      </c>
      <c r="B238" s="64"/>
      <c r="C238" s="37" t="s">
        <v>17</v>
      </c>
      <c r="D238" s="37" t="s">
        <v>145</v>
      </c>
      <c r="E238" s="29">
        <v>11884.22</v>
      </c>
      <c r="F238" s="29">
        <v>754.9</v>
      </c>
      <c r="G238" s="29">
        <v>0</v>
      </c>
      <c r="H238" s="29">
        <v>24857.32</v>
      </c>
      <c r="I238" s="29">
        <f t="shared" si="56"/>
        <v>37496.44</v>
      </c>
      <c r="J238" s="29">
        <f t="shared" si="57"/>
        <v>11998.8608</v>
      </c>
      <c r="K238" s="30">
        <f t="shared" si="58"/>
        <v>49495.300800000005</v>
      </c>
    </row>
    <row r="239" spans="1:11">
      <c r="A239" s="69" t="s">
        <v>137</v>
      </c>
      <c r="B239" s="67"/>
      <c r="C239" s="15" t="s">
        <v>17</v>
      </c>
      <c r="D239" s="35" t="s">
        <v>145</v>
      </c>
      <c r="E239" s="14">
        <v>11884.22</v>
      </c>
      <c r="F239" s="20">
        <v>754.9</v>
      </c>
      <c r="G239" s="14">
        <v>0</v>
      </c>
      <c r="H239" s="14">
        <v>24857.32</v>
      </c>
      <c r="I239" s="20">
        <f t="shared" si="56"/>
        <v>37496.44</v>
      </c>
      <c r="J239" s="20">
        <f t="shared" si="57"/>
        <v>11998.8608</v>
      </c>
      <c r="K239" s="21">
        <f t="shared" si="58"/>
        <v>49495.300800000005</v>
      </c>
    </row>
    <row r="240" spans="1:11">
      <c r="A240" s="63" t="s">
        <v>85</v>
      </c>
      <c r="B240" s="64"/>
      <c r="C240" s="37" t="s">
        <v>17</v>
      </c>
      <c r="D240" s="37" t="s">
        <v>18</v>
      </c>
      <c r="E240" s="29">
        <v>11884.22</v>
      </c>
      <c r="F240" s="29">
        <f>6128.16+754.9</f>
        <v>6883.0599999999995</v>
      </c>
      <c r="G240" s="29">
        <v>0</v>
      </c>
      <c r="H240" s="29">
        <v>25612.62</v>
      </c>
      <c r="I240" s="29">
        <f t="shared" si="56"/>
        <v>44379.899999999994</v>
      </c>
      <c r="J240" s="29">
        <f t="shared" si="57"/>
        <v>14201.567999999999</v>
      </c>
      <c r="K240" s="30">
        <f t="shared" si="58"/>
        <v>58581.467999999993</v>
      </c>
    </row>
    <row r="241" spans="1:11">
      <c r="A241" s="66" t="s">
        <v>312</v>
      </c>
      <c r="B241" s="67"/>
      <c r="C241" s="15" t="s">
        <v>17</v>
      </c>
      <c r="D241" s="35" t="s">
        <v>18</v>
      </c>
      <c r="E241" s="14">
        <v>11884.22</v>
      </c>
      <c r="F241" s="14">
        <v>0</v>
      </c>
      <c r="G241" s="14">
        <v>0</v>
      </c>
      <c r="H241" s="14">
        <v>24857.32</v>
      </c>
      <c r="I241" s="20">
        <f t="shared" si="56"/>
        <v>36741.54</v>
      </c>
      <c r="J241" s="20">
        <f t="shared" si="57"/>
        <v>11757.292800000001</v>
      </c>
      <c r="K241" s="21">
        <f t="shared" si="58"/>
        <v>48498.832800000004</v>
      </c>
    </row>
    <row r="242" spans="1:11">
      <c r="A242" s="63" t="s">
        <v>371</v>
      </c>
      <c r="B242" s="64"/>
      <c r="C242" s="37" t="s">
        <v>17</v>
      </c>
      <c r="D242" s="37" t="s">
        <v>18</v>
      </c>
      <c r="E242" s="29">
        <v>11884.22</v>
      </c>
      <c r="F242" s="29">
        <v>0</v>
      </c>
      <c r="G242" s="29">
        <v>0</v>
      </c>
      <c r="H242" s="29">
        <v>24857.32</v>
      </c>
      <c r="I242" s="29">
        <f t="shared" si="56"/>
        <v>36741.54</v>
      </c>
      <c r="J242" s="29">
        <f t="shared" si="57"/>
        <v>11757.292800000001</v>
      </c>
      <c r="K242" s="30">
        <f t="shared" si="58"/>
        <v>48498.832800000004</v>
      </c>
    </row>
    <row r="243" spans="1:11">
      <c r="A243" s="66" t="s">
        <v>86</v>
      </c>
      <c r="B243" s="67"/>
      <c r="C243" s="15" t="s">
        <v>17</v>
      </c>
      <c r="D243" s="35" t="s">
        <v>145</v>
      </c>
      <c r="E243" s="14">
        <v>11884.22</v>
      </c>
      <c r="F243" s="20">
        <v>754.9</v>
      </c>
      <c r="G243" s="14">
        <v>0</v>
      </c>
      <c r="H243" s="14">
        <v>24857.32</v>
      </c>
      <c r="I243" s="20">
        <f t="shared" si="56"/>
        <v>37496.44</v>
      </c>
      <c r="J243" s="20">
        <f t="shared" si="57"/>
        <v>11998.8608</v>
      </c>
      <c r="K243" s="21">
        <f t="shared" si="58"/>
        <v>49495.300800000005</v>
      </c>
    </row>
    <row r="244" spans="1:11">
      <c r="A244" s="63" t="s">
        <v>313</v>
      </c>
      <c r="B244" s="64"/>
      <c r="C244" s="37" t="s">
        <v>17</v>
      </c>
      <c r="D244" s="37" t="s">
        <v>145</v>
      </c>
      <c r="E244" s="29">
        <v>11884.22</v>
      </c>
      <c r="F244" s="29">
        <v>9058.7999999999993</v>
      </c>
      <c r="G244" s="29">
        <v>0</v>
      </c>
      <c r="H244" s="29">
        <v>27548.82</v>
      </c>
      <c r="I244" s="29">
        <f t="shared" si="56"/>
        <v>48491.839999999997</v>
      </c>
      <c r="J244" s="29">
        <f t="shared" si="57"/>
        <v>15517.388799999999</v>
      </c>
      <c r="K244" s="30">
        <f t="shared" si="58"/>
        <v>64009.228799999997</v>
      </c>
    </row>
    <row r="245" spans="1:11">
      <c r="A245" s="66" t="s">
        <v>314</v>
      </c>
      <c r="B245" s="67"/>
      <c r="C245" s="15" t="s">
        <v>17</v>
      </c>
      <c r="D245" s="15" t="s">
        <v>18</v>
      </c>
      <c r="E245" s="14">
        <v>11884.22</v>
      </c>
      <c r="F245" s="14">
        <v>9058.7999999999993</v>
      </c>
      <c r="G245" s="14">
        <v>0</v>
      </c>
      <c r="H245" s="14">
        <v>27548.82</v>
      </c>
      <c r="I245" s="20">
        <f t="shared" si="56"/>
        <v>48491.839999999997</v>
      </c>
      <c r="J245" s="20">
        <f t="shared" si="57"/>
        <v>15517.388799999999</v>
      </c>
      <c r="K245" s="21">
        <f t="shared" si="58"/>
        <v>64009.228799999997</v>
      </c>
    </row>
    <row r="246" spans="1:11">
      <c r="A246" s="63" t="s">
        <v>315</v>
      </c>
      <c r="B246" s="64"/>
      <c r="C246" s="37" t="s">
        <v>17</v>
      </c>
      <c r="D246" s="37" t="s">
        <v>18</v>
      </c>
      <c r="E246" s="29">
        <v>11884.22</v>
      </c>
      <c r="F246" s="29">
        <v>6039.2</v>
      </c>
      <c r="G246" s="29">
        <v>0</v>
      </c>
      <c r="H246" s="29">
        <v>27548.82</v>
      </c>
      <c r="I246" s="29">
        <f t="shared" si="56"/>
        <v>45472.24</v>
      </c>
      <c r="J246" s="29">
        <f t="shared" si="57"/>
        <v>14551.1168</v>
      </c>
      <c r="K246" s="30">
        <f t="shared" si="58"/>
        <v>60023.356799999994</v>
      </c>
    </row>
    <row r="247" spans="1:11">
      <c r="A247" s="66" t="s">
        <v>316</v>
      </c>
      <c r="B247" s="67"/>
      <c r="C247" s="15" t="s">
        <v>17</v>
      </c>
      <c r="D247" s="15" t="s">
        <v>18</v>
      </c>
      <c r="E247" s="14">
        <v>11884.22</v>
      </c>
      <c r="F247" s="14">
        <v>3574.76</v>
      </c>
      <c r="G247" s="14">
        <v>0</v>
      </c>
      <c r="H247" s="14">
        <v>25612.62</v>
      </c>
      <c r="I247" s="20">
        <f t="shared" si="56"/>
        <v>41071.599999999999</v>
      </c>
      <c r="J247" s="20">
        <f t="shared" si="57"/>
        <v>13142.912</v>
      </c>
      <c r="K247" s="21">
        <f t="shared" si="58"/>
        <v>54214.512000000002</v>
      </c>
    </row>
    <row r="248" spans="1:11">
      <c r="A248" s="63" t="s">
        <v>317</v>
      </c>
      <c r="B248" s="64"/>
      <c r="C248" s="37" t="s">
        <v>17</v>
      </c>
      <c r="D248" s="37" t="s">
        <v>18</v>
      </c>
      <c r="E248" s="29">
        <v>11884.22</v>
      </c>
      <c r="F248" s="29">
        <f>4085.44+754.9</f>
        <v>4840.34</v>
      </c>
      <c r="G248" s="29">
        <v>0</v>
      </c>
      <c r="H248" s="29">
        <v>25612.62</v>
      </c>
      <c r="I248" s="29">
        <f t="shared" si="56"/>
        <v>42337.179999999993</v>
      </c>
      <c r="J248" s="29">
        <f t="shared" si="57"/>
        <v>13547.897599999998</v>
      </c>
      <c r="K248" s="30">
        <f t="shared" si="58"/>
        <v>55885.07759999999</v>
      </c>
    </row>
    <row r="249" spans="1:11">
      <c r="A249" s="66" t="s">
        <v>318</v>
      </c>
      <c r="B249" s="67"/>
      <c r="C249" s="15" t="s">
        <v>17</v>
      </c>
      <c r="D249" s="15" t="s">
        <v>18</v>
      </c>
      <c r="E249" s="14">
        <v>11884.22</v>
      </c>
      <c r="F249" s="14">
        <v>4085.44</v>
      </c>
      <c r="G249" s="14">
        <v>0</v>
      </c>
      <c r="H249" s="14">
        <v>25612.62</v>
      </c>
      <c r="I249" s="20">
        <f t="shared" si="56"/>
        <v>41582.28</v>
      </c>
      <c r="J249" s="20">
        <f t="shared" si="57"/>
        <v>13306.329599999999</v>
      </c>
      <c r="K249" s="21">
        <f t="shared" si="58"/>
        <v>54888.609599999996</v>
      </c>
    </row>
    <row r="250" spans="1:11">
      <c r="A250" s="63" t="s">
        <v>319</v>
      </c>
      <c r="B250" s="64"/>
      <c r="C250" s="37" t="s">
        <v>17</v>
      </c>
      <c r="D250" s="37" t="s">
        <v>18</v>
      </c>
      <c r="E250" s="29">
        <v>11884.22</v>
      </c>
      <c r="F250" s="29">
        <v>2264.6999999999998</v>
      </c>
      <c r="G250" s="29">
        <v>0</v>
      </c>
      <c r="H250" s="29">
        <v>24857.32</v>
      </c>
      <c r="I250" s="29">
        <f t="shared" si="56"/>
        <v>39006.239999999998</v>
      </c>
      <c r="J250" s="29">
        <f t="shared" si="57"/>
        <v>12481.996799999999</v>
      </c>
      <c r="K250" s="30">
        <f t="shared" si="58"/>
        <v>51488.236799999999</v>
      </c>
    </row>
    <row r="251" spans="1:11">
      <c r="A251" s="66" t="s">
        <v>373</v>
      </c>
      <c r="B251" s="67"/>
      <c r="C251" s="15" t="s">
        <v>17</v>
      </c>
      <c r="D251" s="35" t="s">
        <v>18</v>
      </c>
      <c r="E251" s="14">
        <v>11884.22</v>
      </c>
      <c r="F251" s="20">
        <v>1229.1600000000001</v>
      </c>
      <c r="G251" s="14">
        <v>0</v>
      </c>
      <c r="H251" s="14">
        <v>24857.32</v>
      </c>
      <c r="I251" s="20">
        <f t="shared" si="56"/>
        <v>37970.699999999997</v>
      </c>
      <c r="J251" s="20">
        <f t="shared" si="57"/>
        <v>12150.624</v>
      </c>
      <c r="K251" s="21">
        <f t="shared" si="58"/>
        <v>50121.323999999993</v>
      </c>
    </row>
    <row r="252" spans="1:11">
      <c r="A252" s="63" t="s">
        <v>320</v>
      </c>
      <c r="B252" s="64"/>
      <c r="C252" s="50" t="s">
        <v>17</v>
      </c>
      <c r="D252" s="37" t="s">
        <v>18</v>
      </c>
      <c r="E252" s="29">
        <v>11884.22</v>
      </c>
      <c r="F252" s="29">
        <f>4085.44+754.9</f>
        <v>4840.34</v>
      </c>
      <c r="G252" s="29">
        <v>0</v>
      </c>
      <c r="H252" s="29">
        <v>25612.62</v>
      </c>
      <c r="I252" s="29">
        <f t="shared" si="56"/>
        <v>42337.179999999993</v>
      </c>
      <c r="J252" s="29">
        <f t="shared" si="57"/>
        <v>13547.897599999998</v>
      </c>
      <c r="K252" s="30">
        <f t="shared" si="58"/>
        <v>55885.07759999999</v>
      </c>
    </row>
    <row r="253" spans="1:11">
      <c r="A253" s="68" t="s">
        <v>138</v>
      </c>
      <c r="B253" s="64"/>
      <c r="C253" s="37" t="s">
        <v>74</v>
      </c>
      <c r="D253" s="37" t="s">
        <v>145</v>
      </c>
      <c r="E253" s="29">
        <v>11884.22</v>
      </c>
      <c r="F253" s="29">
        <v>754.9</v>
      </c>
      <c r="G253" s="29">
        <v>0</v>
      </c>
      <c r="H253" s="29">
        <v>24857.32</v>
      </c>
      <c r="I253" s="29">
        <f t="shared" si="56"/>
        <v>37496.44</v>
      </c>
      <c r="J253" s="29">
        <f t="shared" si="57"/>
        <v>11998.8608</v>
      </c>
      <c r="K253" s="30">
        <f t="shared" si="58"/>
        <v>49495.300800000005</v>
      </c>
    </row>
    <row r="254" spans="1:11">
      <c r="A254" s="59" t="s">
        <v>88</v>
      </c>
      <c r="B254" s="60"/>
      <c r="C254" s="18" t="s">
        <v>25</v>
      </c>
      <c r="D254" s="34" t="s">
        <v>26</v>
      </c>
      <c r="E254" s="20">
        <v>10073.719999999999</v>
      </c>
      <c r="F254" s="20">
        <v>510.68</v>
      </c>
      <c r="G254" s="20">
        <v>0</v>
      </c>
      <c r="H254" s="20">
        <v>21163.42</v>
      </c>
      <c r="I254" s="20">
        <f t="shared" ref="I254:I267" si="59">E254+F254+G254+H254</f>
        <v>31747.82</v>
      </c>
      <c r="J254" s="20">
        <f t="shared" ref="J254:J267" si="60">I254*32%</f>
        <v>10159.3024</v>
      </c>
      <c r="K254" s="21">
        <f t="shared" ref="K254:K267" si="61">I254+J254</f>
        <v>41907.1224</v>
      </c>
    </row>
    <row r="255" spans="1:11">
      <c r="A255" s="63" t="s">
        <v>321</v>
      </c>
      <c r="B255" s="64"/>
      <c r="C255" s="37" t="s">
        <v>25</v>
      </c>
      <c r="D255" s="37" t="s">
        <v>26</v>
      </c>
      <c r="E255" s="29">
        <v>10073.719999999999</v>
      </c>
      <c r="F255" s="29">
        <v>3661.08</v>
      </c>
      <c r="G255" s="29">
        <v>0</v>
      </c>
      <c r="H255" s="29">
        <v>21163.42</v>
      </c>
      <c r="I255" s="29">
        <f t="shared" si="59"/>
        <v>34898.22</v>
      </c>
      <c r="J255" s="29">
        <f t="shared" si="60"/>
        <v>11167.430400000001</v>
      </c>
      <c r="K255" s="30">
        <f t="shared" si="61"/>
        <v>46065.650399999999</v>
      </c>
    </row>
    <row r="256" spans="1:11">
      <c r="A256" s="65" t="s">
        <v>139</v>
      </c>
      <c r="B256" s="60"/>
      <c r="C256" s="18" t="s">
        <v>25</v>
      </c>
      <c r="D256" s="34" t="s">
        <v>26</v>
      </c>
      <c r="E256" s="20">
        <v>10073.719999999999</v>
      </c>
      <c r="F256" s="20">
        <v>0</v>
      </c>
      <c r="G256" s="20">
        <v>0</v>
      </c>
      <c r="H256" s="20">
        <v>21163.42</v>
      </c>
      <c r="I256" s="20">
        <f t="shared" si="59"/>
        <v>31237.14</v>
      </c>
      <c r="J256" s="20">
        <f t="shared" si="60"/>
        <v>9995.8847999999998</v>
      </c>
      <c r="K256" s="21">
        <f t="shared" si="61"/>
        <v>41233.024799999999</v>
      </c>
    </row>
    <row r="257" spans="1:13">
      <c r="A257" s="63" t="s">
        <v>89</v>
      </c>
      <c r="B257" s="64"/>
      <c r="C257" s="37" t="s">
        <v>25</v>
      </c>
      <c r="D257" s="37" t="s">
        <v>26</v>
      </c>
      <c r="E257" s="29">
        <v>10073.719999999999</v>
      </c>
      <c r="F257" s="29">
        <v>510.68</v>
      </c>
      <c r="G257" s="29">
        <v>0</v>
      </c>
      <c r="H257" s="29">
        <v>21163.42</v>
      </c>
      <c r="I257" s="29">
        <f t="shared" si="59"/>
        <v>31747.82</v>
      </c>
      <c r="J257" s="29">
        <f t="shared" si="60"/>
        <v>10159.3024</v>
      </c>
      <c r="K257" s="30">
        <f t="shared" si="61"/>
        <v>41907.1224</v>
      </c>
    </row>
    <row r="258" spans="1:13">
      <c r="A258" s="59" t="s">
        <v>322</v>
      </c>
      <c r="B258" s="60"/>
      <c r="C258" s="18" t="s">
        <v>25</v>
      </c>
      <c r="D258" s="34" t="s">
        <v>207</v>
      </c>
      <c r="E258" s="20">
        <v>10073.719999999999</v>
      </c>
      <c r="F258" s="20">
        <v>4084.44</v>
      </c>
      <c r="G258" s="20">
        <v>0</v>
      </c>
      <c r="H258" s="20">
        <v>22674.44</v>
      </c>
      <c r="I258" s="20">
        <f t="shared" si="59"/>
        <v>36832.6</v>
      </c>
      <c r="J258" s="20">
        <f t="shared" si="60"/>
        <v>11786.431999999999</v>
      </c>
      <c r="K258" s="21">
        <f t="shared" si="61"/>
        <v>48619.031999999999</v>
      </c>
    </row>
    <row r="259" spans="1:13">
      <c r="A259" s="63" t="s">
        <v>323</v>
      </c>
      <c r="B259" s="64"/>
      <c r="C259" s="37" t="s">
        <v>25</v>
      </c>
      <c r="D259" s="37" t="s">
        <v>26</v>
      </c>
      <c r="E259" s="29">
        <v>10073.719999999999</v>
      </c>
      <c r="F259" s="29">
        <v>2873.48</v>
      </c>
      <c r="G259" s="29">
        <v>0</v>
      </c>
      <c r="H259" s="29">
        <v>21163.42</v>
      </c>
      <c r="I259" s="29">
        <f t="shared" si="59"/>
        <v>34110.619999999995</v>
      </c>
      <c r="J259" s="29">
        <f t="shared" si="60"/>
        <v>10915.398399999998</v>
      </c>
      <c r="K259" s="30">
        <f t="shared" si="61"/>
        <v>45026.018399999994</v>
      </c>
    </row>
    <row r="260" spans="1:13">
      <c r="A260" s="59" t="s">
        <v>323</v>
      </c>
      <c r="B260" s="60"/>
      <c r="C260" s="18" t="s">
        <v>25</v>
      </c>
      <c r="D260" s="18" t="s">
        <v>26</v>
      </c>
      <c r="E260" s="20">
        <v>10073.719999999999</v>
      </c>
      <c r="F260" s="20">
        <v>3267.28</v>
      </c>
      <c r="G260" s="20">
        <v>0</v>
      </c>
      <c r="H260" s="20">
        <v>21163.42</v>
      </c>
      <c r="I260" s="20">
        <f t="shared" si="59"/>
        <v>34504.42</v>
      </c>
      <c r="J260" s="20">
        <f t="shared" si="60"/>
        <v>11041.4144</v>
      </c>
      <c r="K260" s="21">
        <f t="shared" si="61"/>
        <v>45545.8344</v>
      </c>
    </row>
    <row r="261" spans="1:13">
      <c r="A261" s="63" t="s">
        <v>324</v>
      </c>
      <c r="B261" s="64"/>
      <c r="C261" s="37" t="s">
        <v>25</v>
      </c>
      <c r="D261" s="37" t="s">
        <v>26</v>
      </c>
      <c r="E261" s="29">
        <v>10073.719999999999</v>
      </c>
      <c r="F261" s="29">
        <v>4842.4799999999996</v>
      </c>
      <c r="G261" s="29">
        <v>0</v>
      </c>
      <c r="H261" s="29">
        <v>21163.42</v>
      </c>
      <c r="I261" s="29">
        <f t="shared" si="59"/>
        <v>36079.619999999995</v>
      </c>
      <c r="J261" s="29">
        <f t="shared" si="60"/>
        <v>11545.478399999998</v>
      </c>
      <c r="K261" s="30">
        <f t="shared" si="61"/>
        <v>47625.098399999995</v>
      </c>
    </row>
    <row r="262" spans="1:13">
      <c r="A262" s="65" t="s">
        <v>140</v>
      </c>
      <c r="B262" s="60"/>
      <c r="C262" s="18" t="s">
        <v>25</v>
      </c>
      <c r="D262" s="34" t="s">
        <v>26</v>
      </c>
      <c r="E262" s="20">
        <v>10073.719999999999</v>
      </c>
      <c r="F262" s="20">
        <v>0</v>
      </c>
      <c r="G262" s="20">
        <v>0</v>
      </c>
      <c r="H262" s="20">
        <v>21163.42</v>
      </c>
      <c r="I262" s="20">
        <f t="shared" si="59"/>
        <v>31237.14</v>
      </c>
      <c r="J262" s="20">
        <f t="shared" si="60"/>
        <v>9995.8847999999998</v>
      </c>
      <c r="K262" s="21">
        <f t="shared" si="61"/>
        <v>41233.024799999999</v>
      </c>
    </row>
    <row r="263" spans="1:13">
      <c r="A263" s="63" t="s">
        <v>325</v>
      </c>
      <c r="B263" s="64"/>
      <c r="C263" s="37" t="s">
        <v>25</v>
      </c>
      <c r="D263" s="37" t="s">
        <v>26</v>
      </c>
      <c r="E263" s="29">
        <v>10073.719999999999</v>
      </c>
      <c r="F263" s="29">
        <v>510.68</v>
      </c>
      <c r="G263" s="29">
        <v>0</v>
      </c>
      <c r="H263" s="29">
        <v>21163.42</v>
      </c>
      <c r="I263" s="29">
        <f t="shared" si="59"/>
        <v>31747.82</v>
      </c>
      <c r="J263" s="29">
        <f t="shared" si="60"/>
        <v>10159.3024</v>
      </c>
      <c r="K263" s="30">
        <f t="shared" si="61"/>
        <v>41907.1224</v>
      </c>
    </row>
    <row r="264" spans="1:13">
      <c r="A264" s="59" t="s">
        <v>326</v>
      </c>
      <c r="B264" s="60"/>
      <c r="C264" s="18" t="s">
        <v>87</v>
      </c>
      <c r="D264" s="18" t="s">
        <v>26</v>
      </c>
      <c r="E264" s="20">
        <v>10073.719999999999</v>
      </c>
      <c r="F264" s="20">
        <v>3064.08</v>
      </c>
      <c r="G264" s="20">
        <v>0</v>
      </c>
      <c r="H264" s="20">
        <v>22674.44</v>
      </c>
      <c r="I264" s="20">
        <f t="shared" si="59"/>
        <v>35812.239999999998</v>
      </c>
      <c r="J264" s="20">
        <f t="shared" si="60"/>
        <v>11459.916799999999</v>
      </c>
      <c r="K264" s="21">
        <f t="shared" si="61"/>
        <v>47272.156799999997</v>
      </c>
    </row>
    <row r="265" spans="1:13">
      <c r="A265" s="63" t="s">
        <v>327</v>
      </c>
      <c r="B265" s="64"/>
      <c r="C265" s="37" t="s">
        <v>90</v>
      </c>
      <c r="D265" s="37" t="s">
        <v>26</v>
      </c>
      <c r="E265" s="29">
        <v>10073.719999999999</v>
      </c>
      <c r="F265" s="29">
        <v>5617.48</v>
      </c>
      <c r="G265" s="29">
        <v>0</v>
      </c>
      <c r="H265" s="29">
        <v>22674.44</v>
      </c>
      <c r="I265" s="29">
        <f t="shared" si="59"/>
        <v>38365.64</v>
      </c>
      <c r="J265" s="29">
        <f t="shared" si="60"/>
        <v>12277.004800000001</v>
      </c>
      <c r="K265" s="30">
        <f t="shared" si="61"/>
        <v>50642.644800000002</v>
      </c>
    </row>
    <row r="266" spans="1:13">
      <c r="A266" s="59" t="s">
        <v>328</v>
      </c>
      <c r="B266" s="60"/>
      <c r="C266" s="18" t="s">
        <v>91</v>
      </c>
      <c r="D266" s="18" t="s">
        <v>26</v>
      </c>
      <c r="E266" s="20">
        <v>10073.719999999999</v>
      </c>
      <c r="F266" s="20">
        <v>5617.48</v>
      </c>
      <c r="G266" s="20">
        <v>0</v>
      </c>
      <c r="H266" s="20">
        <v>21163.42</v>
      </c>
      <c r="I266" s="20">
        <f t="shared" si="59"/>
        <v>36854.619999999995</v>
      </c>
      <c r="J266" s="20">
        <f t="shared" si="60"/>
        <v>11793.478399999998</v>
      </c>
      <c r="K266" s="21">
        <f t="shared" si="61"/>
        <v>48648.098399999995</v>
      </c>
    </row>
    <row r="267" spans="1:13">
      <c r="A267" s="61" t="s">
        <v>329</v>
      </c>
      <c r="B267" s="62"/>
      <c r="C267" s="47" t="s">
        <v>92</v>
      </c>
      <c r="D267" s="47" t="s">
        <v>44</v>
      </c>
      <c r="E267" s="48">
        <v>9232.16</v>
      </c>
      <c r="F267" s="48"/>
      <c r="G267" s="48">
        <v>0</v>
      </c>
      <c r="H267" s="48">
        <v>19060.2</v>
      </c>
      <c r="I267" s="29">
        <f t="shared" si="59"/>
        <v>28292.36</v>
      </c>
      <c r="J267" s="29">
        <f t="shared" si="60"/>
        <v>9053.5552000000007</v>
      </c>
      <c r="K267" s="30">
        <f t="shared" si="61"/>
        <v>37345.915200000003</v>
      </c>
    </row>
    <row r="268" spans="1:13">
      <c r="L268" s="17"/>
      <c r="M268" s="17"/>
    </row>
    <row r="269" spans="1:13">
      <c r="A269" s="6" t="s">
        <v>93</v>
      </c>
      <c r="B269" s="6"/>
      <c r="C269" s="6"/>
      <c r="D269" s="6"/>
      <c r="E269" s="7">
        <f>SUM(E270:E310)</f>
        <v>441555.4599999995</v>
      </c>
      <c r="F269" s="7">
        <f>SUM(F270:F310)</f>
        <v>148035.13999999998</v>
      </c>
      <c r="G269" s="7">
        <f t="shared" ref="G269" si="62">SUM(G272:G310)</f>
        <v>0</v>
      </c>
      <c r="H269" s="7">
        <f>SUM(H270:H310)</f>
        <v>933573.88000000024</v>
      </c>
      <c r="I269" s="7">
        <f>SUM(I270:I310)</f>
        <v>1523164.4799999997</v>
      </c>
      <c r="J269" s="7">
        <f>SUM(J270:J310)</f>
        <v>487412.63360000012</v>
      </c>
      <c r="K269" s="7">
        <f>SUM(K270:K310)</f>
        <v>2010577.1136</v>
      </c>
      <c r="L269" s="17"/>
      <c r="M269" s="17"/>
    </row>
    <row r="270" spans="1:13" ht="15" customHeight="1">
      <c r="A270" s="57" t="s">
        <v>330</v>
      </c>
      <c r="B270" s="58"/>
      <c r="C270" s="23" t="s">
        <v>146</v>
      </c>
      <c r="D270" s="33" t="s">
        <v>225</v>
      </c>
      <c r="E270" s="24">
        <v>15517.4</v>
      </c>
      <c r="F270" s="24">
        <v>0</v>
      </c>
      <c r="G270" s="24">
        <v>0</v>
      </c>
      <c r="H270" s="24">
        <v>31574.04</v>
      </c>
      <c r="I270" s="24">
        <f t="shared" ref="I270" si="63">E270+F270+G270+H270</f>
        <v>47091.44</v>
      </c>
      <c r="J270" s="24">
        <f t="shared" ref="J270" si="64">I270*32%</f>
        <v>15069.260800000002</v>
      </c>
      <c r="K270" s="25">
        <f t="shared" ref="K270" si="65">I270+J270</f>
        <v>62160.700800000006</v>
      </c>
      <c r="L270" s="49"/>
      <c r="M270" s="17"/>
    </row>
    <row r="271" spans="1:13" ht="15" customHeight="1">
      <c r="A271" s="52" t="s">
        <v>331</v>
      </c>
      <c r="B271" s="53"/>
      <c r="C271" s="42" t="s">
        <v>37</v>
      </c>
      <c r="D271" s="42" t="s">
        <v>225</v>
      </c>
      <c r="E271" s="43">
        <v>15517.4</v>
      </c>
      <c r="F271" s="43">
        <v>0</v>
      </c>
      <c r="G271" s="43">
        <v>0</v>
      </c>
      <c r="H271" s="43">
        <v>31574.04</v>
      </c>
      <c r="I271" s="43">
        <f t="shared" ref="I271" si="66">E271+F271+G271+H271</f>
        <v>47091.44</v>
      </c>
      <c r="J271" s="43">
        <f t="shared" ref="J271" si="67">I271*32%</f>
        <v>15069.260800000002</v>
      </c>
      <c r="K271" s="44">
        <f t="shared" ref="K271" si="68">I271+J271</f>
        <v>62160.700800000006</v>
      </c>
      <c r="L271" s="49"/>
      <c r="M271" s="17"/>
    </row>
    <row r="272" spans="1:13">
      <c r="A272" s="57" t="s">
        <v>332</v>
      </c>
      <c r="B272" s="58"/>
      <c r="C272" s="23" t="s">
        <v>17</v>
      </c>
      <c r="D272" s="23" t="s">
        <v>18</v>
      </c>
      <c r="E272" s="24">
        <v>11884.22</v>
      </c>
      <c r="F272" s="24">
        <f>5617.48+754.9</f>
        <v>6372.3799999999992</v>
      </c>
      <c r="G272" s="24">
        <v>0</v>
      </c>
      <c r="H272" s="24">
        <v>25612.62</v>
      </c>
      <c r="I272" s="24">
        <f>E272+F272+G272+H272</f>
        <v>43869.22</v>
      </c>
      <c r="J272" s="24">
        <f>I272*32%</f>
        <v>14038.1504</v>
      </c>
      <c r="K272" s="25">
        <f>I272+J272</f>
        <v>57907.3704</v>
      </c>
      <c r="L272" s="49"/>
      <c r="M272" s="17"/>
    </row>
    <row r="273" spans="1:13">
      <c r="A273" s="52" t="s">
        <v>333</v>
      </c>
      <c r="B273" s="53"/>
      <c r="C273" s="42" t="s">
        <v>17</v>
      </c>
      <c r="D273" s="42" t="s">
        <v>18</v>
      </c>
      <c r="E273" s="43">
        <v>11884.22</v>
      </c>
      <c r="F273" s="43">
        <v>6372.38</v>
      </c>
      <c r="G273" s="43">
        <v>0</v>
      </c>
      <c r="H273" s="43">
        <v>25612.62</v>
      </c>
      <c r="I273" s="43">
        <f t="shared" ref="I273:I310" si="69">E273+F273+G273+H273</f>
        <v>43869.22</v>
      </c>
      <c r="J273" s="43">
        <f t="shared" ref="J273:J310" si="70">I273*32%</f>
        <v>14038.1504</v>
      </c>
      <c r="K273" s="44">
        <f t="shared" ref="K273:K310" si="71">I273+J273</f>
        <v>57907.3704</v>
      </c>
      <c r="L273" s="49"/>
      <c r="M273" s="17"/>
    </row>
    <row r="274" spans="1:13">
      <c r="A274" s="57" t="s">
        <v>334</v>
      </c>
      <c r="B274" s="58"/>
      <c r="C274" s="23" t="s">
        <v>17</v>
      </c>
      <c r="D274" s="23" t="s">
        <v>18</v>
      </c>
      <c r="E274" s="24">
        <v>11884.22</v>
      </c>
      <c r="F274" s="24">
        <v>6638.84</v>
      </c>
      <c r="G274" s="24">
        <v>0</v>
      </c>
      <c r="H274" s="24">
        <v>25612.62</v>
      </c>
      <c r="I274" s="24">
        <f t="shared" si="69"/>
        <v>44135.679999999993</v>
      </c>
      <c r="J274" s="24">
        <f t="shared" si="70"/>
        <v>14123.417599999999</v>
      </c>
      <c r="K274" s="25">
        <f t="shared" si="71"/>
        <v>58259.097599999994</v>
      </c>
      <c r="L274" s="49"/>
      <c r="M274" s="17"/>
    </row>
    <row r="275" spans="1:13">
      <c r="A275" s="52" t="s">
        <v>335</v>
      </c>
      <c r="B275" s="53"/>
      <c r="C275" s="42" t="s">
        <v>17</v>
      </c>
      <c r="D275" s="42" t="s">
        <v>18</v>
      </c>
      <c r="E275" s="43">
        <v>11884.22</v>
      </c>
      <c r="F275" s="43">
        <v>4329.66</v>
      </c>
      <c r="G275" s="43">
        <v>0</v>
      </c>
      <c r="H275" s="43">
        <v>25612.62</v>
      </c>
      <c r="I275" s="43">
        <f t="shared" si="69"/>
        <v>41826.5</v>
      </c>
      <c r="J275" s="43">
        <f t="shared" si="70"/>
        <v>13384.48</v>
      </c>
      <c r="K275" s="44">
        <f t="shared" si="71"/>
        <v>55210.979999999996</v>
      </c>
      <c r="L275" s="49"/>
      <c r="M275" s="17"/>
    </row>
    <row r="276" spans="1:13">
      <c r="A276" s="57" t="s">
        <v>336</v>
      </c>
      <c r="B276" s="58"/>
      <c r="C276" s="23" t="s">
        <v>17</v>
      </c>
      <c r="D276" s="23" t="s">
        <v>18</v>
      </c>
      <c r="E276" s="24">
        <v>11884.22</v>
      </c>
      <c r="F276" s="24">
        <v>5861.7</v>
      </c>
      <c r="G276" s="24">
        <v>0</v>
      </c>
      <c r="H276" s="24">
        <v>25612.62</v>
      </c>
      <c r="I276" s="24">
        <f t="shared" si="69"/>
        <v>43358.539999999994</v>
      </c>
      <c r="J276" s="24">
        <f t="shared" si="70"/>
        <v>13874.732799999998</v>
      </c>
      <c r="K276" s="25">
        <f t="shared" si="71"/>
        <v>57233.272799999992</v>
      </c>
      <c r="L276" s="49"/>
      <c r="M276" s="17"/>
    </row>
    <row r="277" spans="1:13">
      <c r="A277" s="52" t="s">
        <v>337</v>
      </c>
      <c r="B277" s="53"/>
      <c r="C277" s="42" t="s">
        <v>17</v>
      </c>
      <c r="D277" s="42" t="s">
        <v>18</v>
      </c>
      <c r="E277" s="43">
        <v>11884.22</v>
      </c>
      <c r="F277" s="43">
        <f>4085.44+754.9</f>
        <v>4840.34</v>
      </c>
      <c r="G277" s="43">
        <v>0</v>
      </c>
      <c r="H277" s="43">
        <v>25612.62</v>
      </c>
      <c r="I277" s="43">
        <f t="shared" si="69"/>
        <v>42337.179999999993</v>
      </c>
      <c r="J277" s="43">
        <f t="shared" si="70"/>
        <v>13547.897599999998</v>
      </c>
      <c r="K277" s="44">
        <f t="shared" si="71"/>
        <v>55885.07759999999</v>
      </c>
      <c r="L277" s="49"/>
      <c r="M277" s="17"/>
    </row>
    <row r="278" spans="1:13">
      <c r="A278" s="57" t="s">
        <v>338</v>
      </c>
      <c r="B278" s="58"/>
      <c r="C278" s="23" t="s">
        <v>17</v>
      </c>
      <c r="D278" s="23" t="s">
        <v>18</v>
      </c>
      <c r="E278" s="24">
        <v>11884.22</v>
      </c>
      <c r="F278" s="24">
        <f>1509.8+754.9</f>
        <v>2264.6999999999998</v>
      </c>
      <c r="G278" s="24">
        <v>0</v>
      </c>
      <c r="H278" s="24">
        <v>24857.32</v>
      </c>
      <c r="I278" s="24">
        <f t="shared" si="69"/>
        <v>39006.239999999998</v>
      </c>
      <c r="J278" s="24">
        <f t="shared" si="70"/>
        <v>12481.996799999999</v>
      </c>
      <c r="K278" s="25">
        <f t="shared" si="71"/>
        <v>51488.236799999999</v>
      </c>
      <c r="L278" s="49"/>
      <c r="M278" s="17"/>
    </row>
    <row r="279" spans="1:13">
      <c r="A279" s="52" t="s">
        <v>339</v>
      </c>
      <c r="B279" s="53"/>
      <c r="C279" s="42" t="s">
        <v>94</v>
      </c>
      <c r="D279" s="42" t="s">
        <v>18</v>
      </c>
      <c r="E279" s="43">
        <v>11884.22</v>
      </c>
      <c r="F279" s="43">
        <f>9058.8+754.9</f>
        <v>9813.6999999999989</v>
      </c>
      <c r="G279" s="43">
        <v>0</v>
      </c>
      <c r="H279" s="43">
        <v>27548.82</v>
      </c>
      <c r="I279" s="43">
        <f t="shared" si="69"/>
        <v>49246.74</v>
      </c>
      <c r="J279" s="43">
        <f t="shared" si="70"/>
        <v>15758.9568</v>
      </c>
      <c r="K279" s="44">
        <f t="shared" si="71"/>
        <v>65005.696799999998</v>
      </c>
      <c r="L279" s="49"/>
      <c r="M279" s="17"/>
    </row>
    <row r="280" spans="1:13">
      <c r="A280" s="54" t="s">
        <v>340</v>
      </c>
      <c r="B280" s="55"/>
      <c r="C280" s="27" t="s">
        <v>95</v>
      </c>
      <c r="D280" s="27" t="s">
        <v>18</v>
      </c>
      <c r="E280" s="19">
        <v>11884.22</v>
      </c>
      <c r="F280" s="19">
        <v>5351.02</v>
      </c>
      <c r="G280" s="19">
        <v>0</v>
      </c>
      <c r="H280" s="19">
        <v>25612.62</v>
      </c>
      <c r="I280" s="24">
        <f t="shared" si="69"/>
        <v>42847.86</v>
      </c>
      <c r="J280" s="24">
        <f t="shared" si="70"/>
        <v>13711.315200000001</v>
      </c>
      <c r="K280" s="25">
        <f t="shared" si="71"/>
        <v>56559.175199999998</v>
      </c>
      <c r="L280" s="49"/>
      <c r="M280" s="17"/>
    </row>
    <row r="281" spans="1:13">
      <c r="A281" s="52" t="s">
        <v>342</v>
      </c>
      <c r="B281" s="53"/>
      <c r="C281" s="42" t="s">
        <v>341</v>
      </c>
      <c r="D281" s="42" t="s">
        <v>18</v>
      </c>
      <c r="E281" s="43">
        <v>11884.22</v>
      </c>
      <c r="F281" s="43">
        <v>4596.12</v>
      </c>
      <c r="G281" s="43">
        <v>0</v>
      </c>
      <c r="H281" s="43">
        <v>25612.62</v>
      </c>
      <c r="I281" s="43">
        <f t="shared" si="69"/>
        <v>42092.959999999999</v>
      </c>
      <c r="J281" s="43">
        <f t="shared" si="70"/>
        <v>13469.7472</v>
      </c>
      <c r="K281" s="44">
        <f t="shared" si="71"/>
        <v>55562.707199999997</v>
      </c>
      <c r="L281" s="49"/>
      <c r="M281" s="17"/>
    </row>
    <row r="282" spans="1:13">
      <c r="A282" s="54" t="s">
        <v>343</v>
      </c>
      <c r="B282" s="55"/>
      <c r="C282" s="27" t="s">
        <v>95</v>
      </c>
      <c r="D282" s="27" t="s">
        <v>18</v>
      </c>
      <c r="E282" s="19">
        <v>11884.22</v>
      </c>
      <c r="F282" s="19">
        <f>4596.12+754.9</f>
        <v>5351.0199999999995</v>
      </c>
      <c r="G282" s="19">
        <v>0</v>
      </c>
      <c r="H282" s="19">
        <v>25612.62</v>
      </c>
      <c r="I282" s="24">
        <f t="shared" si="69"/>
        <v>42847.86</v>
      </c>
      <c r="J282" s="24">
        <f t="shared" si="70"/>
        <v>13711.315200000001</v>
      </c>
      <c r="K282" s="25">
        <f t="shared" si="71"/>
        <v>56559.175199999998</v>
      </c>
      <c r="L282" s="49"/>
      <c r="M282" s="17"/>
    </row>
    <row r="283" spans="1:13">
      <c r="A283" s="52" t="s">
        <v>344</v>
      </c>
      <c r="B283" s="53"/>
      <c r="C283" s="42" t="s">
        <v>95</v>
      </c>
      <c r="D283" s="42" t="s">
        <v>18</v>
      </c>
      <c r="E283" s="43">
        <v>11884.22</v>
      </c>
      <c r="F283" s="43">
        <v>5861.7</v>
      </c>
      <c r="G283" s="43">
        <v>0</v>
      </c>
      <c r="H283" s="43">
        <v>25612.62</v>
      </c>
      <c r="I283" s="43">
        <f t="shared" si="69"/>
        <v>43358.539999999994</v>
      </c>
      <c r="J283" s="43">
        <f t="shared" si="70"/>
        <v>13874.732799999998</v>
      </c>
      <c r="K283" s="44">
        <f t="shared" si="71"/>
        <v>57233.272799999992</v>
      </c>
      <c r="L283" s="49"/>
      <c r="M283" s="17"/>
    </row>
    <row r="284" spans="1:13">
      <c r="A284" s="54" t="s">
        <v>345</v>
      </c>
      <c r="B284" s="55"/>
      <c r="C284" s="27" t="s">
        <v>95</v>
      </c>
      <c r="D284" s="27" t="s">
        <v>18</v>
      </c>
      <c r="E284" s="19">
        <v>11884.22</v>
      </c>
      <c r="F284" s="19">
        <v>5351.02</v>
      </c>
      <c r="G284" s="19">
        <v>0</v>
      </c>
      <c r="H284" s="19">
        <v>25612.62</v>
      </c>
      <c r="I284" s="24">
        <f t="shared" si="69"/>
        <v>42847.86</v>
      </c>
      <c r="J284" s="24">
        <f t="shared" si="70"/>
        <v>13711.315200000001</v>
      </c>
      <c r="K284" s="25">
        <f t="shared" si="71"/>
        <v>56559.175199999998</v>
      </c>
      <c r="L284" s="49"/>
      <c r="M284" s="17"/>
    </row>
    <row r="285" spans="1:13">
      <c r="A285" s="52" t="s">
        <v>346</v>
      </c>
      <c r="B285" s="53"/>
      <c r="C285" s="42" t="s">
        <v>25</v>
      </c>
      <c r="D285" s="42" t="s">
        <v>26</v>
      </c>
      <c r="E285" s="43">
        <v>10073.719999999999</v>
      </c>
      <c r="F285" s="43">
        <v>2873.48</v>
      </c>
      <c r="G285" s="43">
        <v>0</v>
      </c>
      <c r="H285" s="43">
        <v>21163.42</v>
      </c>
      <c r="I285" s="43">
        <f t="shared" si="69"/>
        <v>34110.619999999995</v>
      </c>
      <c r="J285" s="43">
        <f t="shared" si="70"/>
        <v>10915.398399999998</v>
      </c>
      <c r="K285" s="44">
        <f t="shared" si="71"/>
        <v>45026.018399999994</v>
      </c>
      <c r="L285" s="49"/>
      <c r="M285" s="17"/>
    </row>
    <row r="286" spans="1:13">
      <c r="A286" s="54" t="s">
        <v>369</v>
      </c>
      <c r="B286" s="55"/>
      <c r="C286" s="27" t="s">
        <v>96</v>
      </c>
      <c r="D286" s="40" t="s">
        <v>207</v>
      </c>
      <c r="E286" s="19">
        <v>10073.719999999999</v>
      </c>
      <c r="F286" s="19">
        <v>0</v>
      </c>
      <c r="G286" s="19">
        <v>0</v>
      </c>
      <c r="H286" s="19">
        <v>21163.42</v>
      </c>
      <c r="I286" s="24">
        <f t="shared" si="69"/>
        <v>31237.14</v>
      </c>
      <c r="J286" s="24">
        <f t="shared" si="70"/>
        <v>9995.8847999999998</v>
      </c>
      <c r="K286" s="25">
        <f t="shared" si="71"/>
        <v>41233.024799999999</v>
      </c>
      <c r="L286" s="49"/>
      <c r="M286" s="17"/>
    </row>
    <row r="287" spans="1:13">
      <c r="A287" s="52" t="s">
        <v>370</v>
      </c>
      <c r="B287" s="53"/>
      <c r="C287" s="42" t="s">
        <v>96</v>
      </c>
      <c r="D287" s="42" t="s">
        <v>207</v>
      </c>
      <c r="E287" s="43">
        <v>10073.719999999999</v>
      </c>
      <c r="F287" s="43">
        <v>0</v>
      </c>
      <c r="G287" s="43">
        <v>0</v>
      </c>
      <c r="H287" s="43">
        <v>21163.42</v>
      </c>
      <c r="I287" s="43">
        <f t="shared" si="69"/>
        <v>31237.14</v>
      </c>
      <c r="J287" s="43">
        <f t="shared" si="70"/>
        <v>9995.8847999999998</v>
      </c>
      <c r="K287" s="44">
        <f t="shared" si="71"/>
        <v>41233.024799999999</v>
      </c>
      <c r="L287" s="49"/>
      <c r="M287" s="17"/>
    </row>
    <row r="288" spans="1:13">
      <c r="A288" s="56" t="s">
        <v>141</v>
      </c>
      <c r="B288" s="55"/>
      <c r="C288" s="27" t="s">
        <v>96</v>
      </c>
      <c r="D288" s="40" t="s">
        <v>207</v>
      </c>
      <c r="E288" s="19">
        <v>10073.719999999999</v>
      </c>
      <c r="F288" s="19">
        <v>0</v>
      </c>
      <c r="G288" s="19">
        <v>0</v>
      </c>
      <c r="H288" s="19">
        <v>21163.42</v>
      </c>
      <c r="I288" s="24">
        <f t="shared" si="69"/>
        <v>31237.14</v>
      </c>
      <c r="J288" s="24">
        <f t="shared" si="70"/>
        <v>9995.8847999999998</v>
      </c>
      <c r="K288" s="25">
        <f t="shared" si="71"/>
        <v>41233.024799999999</v>
      </c>
      <c r="L288" s="49"/>
      <c r="M288" s="17"/>
    </row>
    <row r="289" spans="1:13">
      <c r="A289" s="52" t="s">
        <v>347</v>
      </c>
      <c r="B289" s="53"/>
      <c r="C289" s="42" t="s">
        <v>97</v>
      </c>
      <c r="D289" s="42" t="s">
        <v>26</v>
      </c>
      <c r="E289" s="43">
        <v>10073.719999999999</v>
      </c>
      <c r="F289" s="43">
        <v>5106.8</v>
      </c>
      <c r="G289" s="43">
        <v>0</v>
      </c>
      <c r="H289" s="43">
        <v>22674.44</v>
      </c>
      <c r="I289" s="43">
        <f t="shared" si="69"/>
        <v>37854.959999999999</v>
      </c>
      <c r="J289" s="43">
        <f t="shared" si="70"/>
        <v>12113.5872</v>
      </c>
      <c r="K289" s="44">
        <f t="shared" si="71"/>
        <v>49968.547200000001</v>
      </c>
      <c r="L289" s="49"/>
      <c r="M289" s="17"/>
    </row>
    <row r="290" spans="1:13">
      <c r="A290" s="54" t="s">
        <v>348</v>
      </c>
      <c r="B290" s="55"/>
      <c r="C290" s="27" t="s">
        <v>98</v>
      </c>
      <c r="D290" s="27" t="s">
        <v>26</v>
      </c>
      <c r="E290" s="19">
        <v>10073.719999999999</v>
      </c>
      <c r="F290" s="19">
        <f>4331.8+510.68</f>
        <v>4842.4800000000005</v>
      </c>
      <c r="G290" s="19">
        <v>0</v>
      </c>
      <c r="H290" s="19">
        <v>21163.42</v>
      </c>
      <c r="I290" s="24">
        <f t="shared" si="69"/>
        <v>36079.619999999995</v>
      </c>
      <c r="J290" s="24">
        <f t="shared" si="70"/>
        <v>11545.478399999998</v>
      </c>
      <c r="K290" s="25">
        <f t="shared" si="71"/>
        <v>47625.098399999995</v>
      </c>
      <c r="L290" s="49"/>
      <c r="M290" s="17"/>
    </row>
    <row r="291" spans="1:13">
      <c r="A291" s="52" t="s">
        <v>349</v>
      </c>
      <c r="B291" s="53"/>
      <c r="C291" s="42" t="s">
        <v>98</v>
      </c>
      <c r="D291" s="42" t="s">
        <v>26</v>
      </c>
      <c r="E291" s="43">
        <v>10073.719999999999</v>
      </c>
      <c r="F291" s="43">
        <f>2756.6+510.68</f>
        <v>3267.2799999999997</v>
      </c>
      <c r="G291" s="43">
        <v>0</v>
      </c>
      <c r="H291" s="43">
        <v>21163.42</v>
      </c>
      <c r="I291" s="43">
        <f t="shared" si="69"/>
        <v>34504.42</v>
      </c>
      <c r="J291" s="43">
        <f t="shared" si="70"/>
        <v>11041.4144</v>
      </c>
      <c r="K291" s="44">
        <f t="shared" si="71"/>
        <v>45545.8344</v>
      </c>
      <c r="L291" s="49"/>
      <c r="M291" s="17"/>
    </row>
    <row r="292" spans="1:13">
      <c r="A292" s="54" t="s">
        <v>350</v>
      </c>
      <c r="B292" s="55"/>
      <c r="C292" s="27" t="s">
        <v>99</v>
      </c>
      <c r="D292" s="27" t="s">
        <v>26</v>
      </c>
      <c r="E292" s="19">
        <v>10073.719999999999</v>
      </c>
      <c r="F292" s="19">
        <v>0</v>
      </c>
      <c r="G292" s="19">
        <v>0</v>
      </c>
      <c r="H292" s="19">
        <v>21163.42</v>
      </c>
      <c r="I292" s="24">
        <f t="shared" si="69"/>
        <v>31237.14</v>
      </c>
      <c r="J292" s="24">
        <f t="shared" si="70"/>
        <v>9995.8847999999998</v>
      </c>
      <c r="K292" s="25">
        <f t="shared" si="71"/>
        <v>41233.024799999999</v>
      </c>
      <c r="L292" s="49"/>
      <c r="M292" s="17"/>
    </row>
    <row r="293" spans="1:13">
      <c r="A293" s="52" t="s">
        <v>351</v>
      </c>
      <c r="B293" s="53"/>
      <c r="C293" s="42" t="s">
        <v>99</v>
      </c>
      <c r="D293" s="42" t="s">
        <v>26</v>
      </c>
      <c r="E293" s="43">
        <v>10073.719999999999</v>
      </c>
      <c r="F293" s="43">
        <v>0</v>
      </c>
      <c r="G293" s="43">
        <v>0</v>
      </c>
      <c r="H293" s="43">
        <v>21163.42</v>
      </c>
      <c r="I293" s="43">
        <f t="shared" si="69"/>
        <v>31237.14</v>
      </c>
      <c r="J293" s="43">
        <f t="shared" si="70"/>
        <v>9995.8847999999998</v>
      </c>
      <c r="K293" s="44">
        <f t="shared" si="71"/>
        <v>41233.024799999999</v>
      </c>
      <c r="L293" s="49"/>
      <c r="M293" s="17"/>
    </row>
    <row r="294" spans="1:13">
      <c r="A294" s="54" t="s">
        <v>352</v>
      </c>
      <c r="B294" s="55"/>
      <c r="C294" s="27" t="s">
        <v>99</v>
      </c>
      <c r="D294" s="27" t="s">
        <v>26</v>
      </c>
      <c r="E294" s="19">
        <v>10073.719999999999</v>
      </c>
      <c r="F294" s="19">
        <v>0</v>
      </c>
      <c r="G294" s="19">
        <v>0</v>
      </c>
      <c r="H294" s="19">
        <v>21163.42</v>
      </c>
      <c r="I294" s="24">
        <f t="shared" si="69"/>
        <v>31237.14</v>
      </c>
      <c r="J294" s="24">
        <f t="shared" si="70"/>
        <v>9995.8847999999998</v>
      </c>
      <c r="K294" s="25">
        <f t="shared" si="71"/>
        <v>41233.024799999999</v>
      </c>
      <c r="L294" s="49"/>
      <c r="M294" s="17"/>
    </row>
    <row r="295" spans="1:13">
      <c r="A295" s="52" t="s">
        <v>353</v>
      </c>
      <c r="B295" s="53"/>
      <c r="C295" s="42" t="s">
        <v>99</v>
      </c>
      <c r="D295" s="42" t="s">
        <v>26</v>
      </c>
      <c r="E295" s="43">
        <v>10073.719999999999</v>
      </c>
      <c r="F295" s="43">
        <v>510.68</v>
      </c>
      <c r="G295" s="43">
        <v>0</v>
      </c>
      <c r="H295" s="43">
        <v>21163.42</v>
      </c>
      <c r="I295" s="43">
        <f t="shared" si="69"/>
        <v>31747.82</v>
      </c>
      <c r="J295" s="43">
        <f t="shared" si="70"/>
        <v>10159.3024</v>
      </c>
      <c r="K295" s="44">
        <f t="shared" si="71"/>
        <v>41907.1224</v>
      </c>
      <c r="L295" s="49"/>
      <c r="M295" s="17"/>
    </row>
    <row r="296" spans="1:13">
      <c r="A296" s="54" t="s">
        <v>354</v>
      </c>
      <c r="B296" s="55"/>
      <c r="C296" s="27" t="s">
        <v>100</v>
      </c>
      <c r="D296" s="27" t="s">
        <v>26</v>
      </c>
      <c r="E296" s="19">
        <v>10073.719999999999</v>
      </c>
      <c r="F296" s="19">
        <v>3661.08</v>
      </c>
      <c r="G296" s="19">
        <v>0</v>
      </c>
      <c r="H296" s="19">
        <v>21163.42</v>
      </c>
      <c r="I296" s="24">
        <f t="shared" si="69"/>
        <v>34898.22</v>
      </c>
      <c r="J296" s="24">
        <f t="shared" si="70"/>
        <v>11167.430400000001</v>
      </c>
      <c r="K296" s="25">
        <f t="shared" si="71"/>
        <v>46065.650399999999</v>
      </c>
      <c r="L296" s="49"/>
      <c r="M296" s="17"/>
    </row>
    <row r="297" spans="1:13">
      <c r="A297" s="52" t="s">
        <v>355</v>
      </c>
      <c r="B297" s="53"/>
      <c r="C297" s="42" t="s">
        <v>100</v>
      </c>
      <c r="D297" s="42" t="s">
        <v>26</v>
      </c>
      <c r="E297" s="43">
        <v>10073.719999999999</v>
      </c>
      <c r="F297" s="43">
        <v>4842.4799999999996</v>
      </c>
      <c r="G297" s="43">
        <v>0</v>
      </c>
      <c r="H297" s="43">
        <v>21163.42</v>
      </c>
      <c r="I297" s="43">
        <f t="shared" si="69"/>
        <v>36079.619999999995</v>
      </c>
      <c r="J297" s="43">
        <f t="shared" si="70"/>
        <v>11545.478399999998</v>
      </c>
      <c r="K297" s="44">
        <f t="shared" si="71"/>
        <v>47625.098399999995</v>
      </c>
      <c r="L297" s="49"/>
      <c r="M297" s="17"/>
    </row>
    <row r="298" spans="1:13">
      <c r="A298" s="54" t="s">
        <v>356</v>
      </c>
      <c r="B298" s="55"/>
      <c r="C298" s="27" t="s">
        <v>100</v>
      </c>
      <c r="D298" s="27" t="s">
        <v>26</v>
      </c>
      <c r="E298" s="19">
        <v>10073.719999999999</v>
      </c>
      <c r="F298" s="19">
        <f>3938+510.68</f>
        <v>4448.68</v>
      </c>
      <c r="G298" s="19">
        <v>0</v>
      </c>
      <c r="H298" s="19">
        <v>21163.42</v>
      </c>
      <c r="I298" s="24">
        <f t="shared" si="69"/>
        <v>35685.82</v>
      </c>
      <c r="J298" s="24">
        <f t="shared" si="70"/>
        <v>11419.4624</v>
      </c>
      <c r="K298" s="25">
        <f t="shared" si="71"/>
        <v>47105.282399999996</v>
      </c>
      <c r="L298" s="49"/>
      <c r="M298" s="17"/>
    </row>
    <row r="299" spans="1:13">
      <c r="A299" s="52" t="s">
        <v>357</v>
      </c>
      <c r="B299" s="53"/>
      <c r="C299" s="42" t="s">
        <v>100</v>
      </c>
      <c r="D299" s="42" t="s">
        <v>26</v>
      </c>
      <c r="E299" s="43">
        <v>10073.719999999999</v>
      </c>
      <c r="F299" s="43">
        <v>3267.28</v>
      </c>
      <c r="G299" s="43">
        <v>0</v>
      </c>
      <c r="H299" s="43">
        <v>21163.42</v>
      </c>
      <c r="I299" s="43">
        <f t="shared" si="69"/>
        <v>34504.42</v>
      </c>
      <c r="J299" s="43">
        <f t="shared" si="70"/>
        <v>11041.4144</v>
      </c>
      <c r="K299" s="44">
        <f t="shared" si="71"/>
        <v>45545.8344</v>
      </c>
      <c r="L299" s="49"/>
      <c r="M299" s="17"/>
    </row>
    <row r="300" spans="1:13">
      <c r="A300" s="54" t="s">
        <v>358</v>
      </c>
      <c r="B300" s="55"/>
      <c r="C300" s="27" t="s">
        <v>100</v>
      </c>
      <c r="D300" s="27" t="s">
        <v>26</v>
      </c>
      <c r="E300" s="19">
        <v>10073.719999999999</v>
      </c>
      <c r="F300" s="19">
        <v>3661.08</v>
      </c>
      <c r="G300" s="19">
        <v>0</v>
      </c>
      <c r="H300" s="19">
        <v>21163.42</v>
      </c>
      <c r="I300" s="24">
        <f t="shared" si="69"/>
        <v>34898.22</v>
      </c>
      <c r="J300" s="24">
        <f t="shared" si="70"/>
        <v>11167.430400000001</v>
      </c>
      <c r="K300" s="25">
        <f t="shared" si="71"/>
        <v>46065.650399999999</v>
      </c>
      <c r="L300" s="49"/>
      <c r="M300" s="17"/>
    </row>
    <row r="301" spans="1:13">
      <c r="A301" s="52" t="s">
        <v>359</v>
      </c>
      <c r="B301" s="53"/>
      <c r="C301" s="42" t="s">
        <v>100</v>
      </c>
      <c r="D301" s="42" t="s">
        <v>26</v>
      </c>
      <c r="E301" s="43">
        <v>10073.719999999999</v>
      </c>
      <c r="F301" s="43">
        <v>4054.88</v>
      </c>
      <c r="G301" s="43">
        <v>0</v>
      </c>
      <c r="H301" s="43">
        <v>21163.42</v>
      </c>
      <c r="I301" s="43">
        <f t="shared" si="69"/>
        <v>35292.019999999997</v>
      </c>
      <c r="J301" s="43">
        <f t="shared" si="70"/>
        <v>11293.446399999999</v>
      </c>
      <c r="K301" s="44">
        <f t="shared" si="71"/>
        <v>46585.466399999998</v>
      </c>
      <c r="L301" s="49"/>
      <c r="M301" s="17"/>
    </row>
    <row r="302" spans="1:13">
      <c r="A302" s="54" t="s">
        <v>360</v>
      </c>
      <c r="B302" s="55"/>
      <c r="C302" s="27" t="s">
        <v>100</v>
      </c>
      <c r="D302" s="27" t="s">
        <v>26</v>
      </c>
      <c r="E302" s="19">
        <v>10073.719999999999</v>
      </c>
      <c r="F302" s="19">
        <v>4054.88</v>
      </c>
      <c r="G302" s="19">
        <v>0</v>
      </c>
      <c r="H302" s="19">
        <v>21163.42</v>
      </c>
      <c r="I302" s="24">
        <f t="shared" si="69"/>
        <v>35292.019999999997</v>
      </c>
      <c r="J302" s="24">
        <f t="shared" si="70"/>
        <v>11293.446399999999</v>
      </c>
      <c r="K302" s="25">
        <f t="shared" si="71"/>
        <v>46585.466399999998</v>
      </c>
      <c r="L302" s="49"/>
      <c r="M302" s="17"/>
    </row>
    <row r="303" spans="1:13">
      <c r="A303" s="52" t="s">
        <v>361</v>
      </c>
      <c r="B303" s="53"/>
      <c r="C303" s="42" t="s">
        <v>100</v>
      </c>
      <c r="D303" s="42" t="s">
        <v>26</v>
      </c>
      <c r="E303" s="43">
        <v>10073.719999999999</v>
      </c>
      <c r="F303" s="43">
        <v>3267.28</v>
      </c>
      <c r="G303" s="43">
        <v>0</v>
      </c>
      <c r="H303" s="43">
        <v>21163.42</v>
      </c>
      <c r="I303" s="43">
        <f t="shared" si="69"/>
        <v>34504.42</v>
      </c>
      <c r="J303" s="43">
        <f t="shared" si="70"/>
        <v>11041.4144</v>
      </c>
      <c r="K303" s="44">
        <f t="shared" si="71"/>
        <v>45545.8344</v>
      </c>
      <c r="L303" s="49"/>
      <c r="M303" s="17"/>
    </row>
    <row r="304" spans="1:13">
      <c r="A304" s="54" t="s">
        <v>362</v>
      </c>
      <c r="B304" s="55"/>
      <c r="C304" s="27" t="s">
        <v>101</v>
      </c>
      <c r="D304" s="27" t="s">
        <v>44</v>
      </c>
      <c r="E304" s="19">
        <v>9232.16</v>
      </c>
      <c r="F304" s="19">
        <v>0</v>
      </c>
      <c r="G304" s="19">
        <v>0</v>
      </c>
      <c r="H304" s="19">
        <v>18303.64</v>
      </c>
      <c r="I304" s="24">
        <f t="shared" si="69"/>
        <v>27535.8</v>
      </c>
      <c r="J304" s="24">
        <f t="shared" si="70"/>
        <v>8811.4560000000001</v>
      </c>
      <c r="K304" s="25">
        <f t="shared" si="71"/>
        <v>36347.256000000001</v>
      </c>
      <c r="L304" s="49"/>
      <c r="M304" s="17"/>
    </row>
    <row r="305" spans="1:13">
      <c r="A305" s="52" t="s">
        <v>363</v>
      </c>
      <c r="B305" s="53"/>
      <c r="C305" s="42" t="s">
        <v>101</v>
      </c>
      <c r="D305" s="42" t="s">
        <v>44</v>
      </c>
      <c r="E305" s="43">
        <v>9232.16</v>
      </c>
      <c r="F305" s="43">
        <v>4725.6000000000004</v>
      </c>
      <c r="G305" s="43">
        <v>0</v>
      </c>
      <c r="H305" s="43">
        <v>19060.2</v>
      </c>
      <c r="I305" s="43">
        <f t="shared" si="69"/>
        <v>33017.96</v>
      </c>
      <c r="J305" s="43">
        <f t="shared" si="70"/>
        <v>10565.7472</v>
      </c>
      <c r="K305" s="44">
        <f t="shared" si="71"/>
        <v>43583.707199999997</v>
      </c>
      <c r="L305" s="49"/>
      <c r="M305" s="17"/>
    </row>
    <row r="306" spans="1:13">
      <c r="A306" s="54" t="s">
        <v>364</v>
      </c>
      <c r="B306" s="55"/>
      <c r="C306" s="27" t="s">
        <v>101</v>
      </c>
      <c r="D306" s="27" t="s">
        <v>44</v>
      </c>
      <c r="E306" s="19">
        <v>9232.16</v>
      </c>
      <c r="F306" s="19">
        <f>3544.2+393.8</f>
        <v>3938</v>
      </c>
      <c r="G306" s="19">
        <v>0</v>
      </c>
      <c r="H306" s="19">
        <v>19060.2</v>
      </c>
      <c r="I306" s="24">
        <f t="shared" si="69"/>
        <v>32230.36</v>
      </c>
      <c r="J306" s="24">
        <f t="shared" si="70"/>
        <v>10313.715200000001</v>
      </c>
      <c r="K306" s="25">
        <f t="shared" si="71"/>
        <v>42544.075199999999</v>
      </c>
      <c r="L306" s="49"/>
      <c r="M306" s="17"/>
    </row>
    <row r="307" spans="1:13">
      <c r="A307" s="52" t="s">
        <v>365</v>
      </c>
      <c r="B307" s="53"/>
      <c r="C307" s="42" t="s">
        <v>101</v>
      </c>
      <c r="D307" s="42" t="s">
        <v>44</v>
      </c>
      <c r="E307" s="43">
        <v>9232.16</v>
      </c>
      <c r="F307" s="43">
        <f>4331.8+393.8</f>
        <v>4725.6000000000004</v>
      </c>
      <c r="G307" s="43">
        <v>0</v>
      </c>
      <c r="H307" s="43">
        <v>19060.2</v>
      </c>
      <c r="I307" s="43">
        <f t="shared" si="69"/>
        <v>33017.96</v>
      </c>
      <c r="J307" s="43">
        <f t="shared" si="70"/>
        <v>10565.7472</v>
      </c>
      <c r="K307" s="44">
        <f t="shared" si="71"/>
        <v>43583.707199999997</v>
      </c>
      <c r="L307" s="49"/>
      <c r="M307" s="17"/>
    </row>
    <row r="308" spans="1:13">
      <c r="A308" s="54" t="s">
        <v>366</v>
      </c>
      <c r="B308" s="55"/>
      <c r="C308" s="27" t="s">
        <v>102</v>
      </c>
      <c r="D308" s="27" t="s">
        <v>44</v>
      </c>
      <c r="E308" s="19">
        <v>9232.16</v>
      </c>
      <c r="F308" s="19">
        <v>6694.6</v>
      </c>
      <c r="G308" s="19">
        <v>0</v>
      </c>
      <c r="H308" s="19">
        <v>19060.2</v>
      </c>
      <c r="I308" s="24">
        <f t="shared" si="69"/>
        <v>34986.959999999999</v>
      </c>
      <c r="J308" s="24">
        <f t="shared" si="70"/>
        <v>11195.8272</v>
      </c>
      <c r="K308" s="25">
        <f t="shared" si="71"/>
        <v>46182.787199999999</v>
      </c>
      <c r="L308" s="49"/>
      <c r="M308" s="17"/>
    </row>
    <row r="309" spans="1:13">
      <c r="A309" s="52" t="s">
        <v>367</v>
      </c>
      <c r="B309" s="53"/>
      <c r="C309" s="42" t="s">
        <v>102</v>
      </c>
      <c r="D309" s="42" t="s">
        <v>44</v>
      </c>
      <c r="E309" s="43">
        <v>9232.16</v>
      </c>
      <c r="F309" s="43">
        <v>4331.8</v>
      </c>
      <c r="G309" s="43">
        <v>0</v>
      </c>
      <c r="H309" s="43">
        <v>19060.2</v>
      </c>
      <c r="I309" s="43">
        <f t="shared" si="69"/>
        <v>32624.16</v>
      </c>
      <c r="J309" s="43">
        <f t="shared" si="70"/>
        <v>10439.7312</v>
      </c>
      <c r="K309" s="44">
        <f t="shared" si="71"/>
        <v>43063.891199999998</v>
      </c>
      <c r="L309" s="49"/>
      <c r="M309" s="17"/>
    </row>
    <row r="310" spans="1:13">
      <c r="A310" s="54" t="s">
        <v>368</v>
      </c>
      <c r="B310" s="55"/>
      <c r="C310" s="27" t="s">
        <v>102</v>
      </c>
      <c r="D310" s="27" t="s">
        <v>44</v>
      </c>
      <c r="E310" s="19">
        <v>9232.16</v>
      </c>
      <c r="F310" s="19">
        <v>2756.6</v>
      </c>
      <c r="G310" s="19">
        <v>0</v>
      </c>
      <c r="H310" s="19">
        <v>19060.2</v>
      </c>
      <c r="I310" s="24">
        <f t="shared" si="69"/>
        <v>31048.959999999999</v>
      </c>
      <c r="J310" s="24">
        <f t="shared" si="70"/>
        <v>9935.6671999999999</v>
      </c>
      <c r="K310" s="25">
        <f t="shared" si="71"/>
        <v>40984.627200000003</v>
      </c>
      <c r="L310" s="49"/>
      <c r="M310" s="17"/>
    </row>
  </sheetData>
  <sheetProtection formatCells="0" formatColumns="0" formatRows="0" insertColumns="0" insertRows="0" insertHyperlinks="0" deleteColumns="0" deleteRows="0" sort="0" autoFilter="0" pivotTables="0"/>
  <mergeCells count="277">
    <mergeCell ref="B1:B2"/>
    <mergeCell ref="A8:B8"/>
    <mergeCell ref="A9:B9"/>
    <mergeCell ref="A10:B10"/>
    <mergeCell ref="A11:B11"/>
    <mergeCell ref="A19:B19"/>
    <mergeCell ref="A20:B20"/>
    <mergeCell ref="A21:B21"/>
    <mergeCell ref="A22:B22"/>
    <mergeCell ref="A23:B23"/>
    <mergeCell ref="A12:B12"/>
    <mergeCell ref="A13:B13"/>
    <mergeCell ref="A14:B14"/>
    <mergeCell ref="A17:B17"/>
    <mergeCell ref="A18:B18"/>
    <mergeCell ref="A29:B29"/>
    <mergeCell ref="A15:B15"/>
    <mergeCell ref="A16:B16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59:B59"/>
    <mergeCell ref="A60:B60"/>
    <mergeCell ref="A62:B62"/>
    <mergeCell ref="A63:B63"/>
    <mergeCell ref="A67:B67"/>
    <mergeCell ref="A54:B54"/>
    <mergeCell ref="A55:B55"/>
    <mergeCell ref="A56:B56"/>
    <mergeCell ref="A57:B57"/>
    <mergeCell ref="A58:B58"/>
    <mergeCell ref="A61:B61"/>
    <mergeCell ref="A64:B64"/>
    <mergeCell ref="A65:B65"/>
    <mergeCell ref="A66:B66"/>
    <mergeCell ref="A75:B75"/>
    <mergeCell ref="A76:B76"/>
    <mergeCell ref="A77:B77"/>
    <mergeCell ref="A78:B78"/>
    <mergeCell ref="A79:B79"/>
    <mergeCell ref="A68:B68"/>
    <mergeCell ref="A71:B71"/>
    <mergeCell ref="A72:B72"/>
    <mergeCell ref="A73:B73"/>
    <mergeCell ref="A74:B74"/>
    <mergeCell ref="A85:B85"/>
    <mergeCell ref="A86:B86"/>
    <mergeCell ref="A87:B87"/>
    <mergeCell ref="A88:B88"/>
    <mergeCell ref="A89:B89"/>
    <mergeCell ref="A80:B80"/>
    <mergeCell ref="A81:B81"/>
    <mergeCell ref="A82:B82"/>
    <mergeCell ref="A83:B83"/>
    <mergeCell ref="A84:B84"/>
    <mergeCell ref="A95:B95"/>
    <mergeCell ref="A98:B98"/>
    <mergeCell ref="A100:B100"/>
    <mergeCell ref="A101:B101"/>
    <mergeCell ref="A102:B102"/>
    <mergeCell ref="A90:B90"/>
    <mergeCell ref="A91:B91"/>
    <mergeCell ref="A92:B92"/>
    <mergeCell ref="A93:B93"/>
    <mergeCell ref="A94:B94"/>
    <mergeCell ref="A108:B108"/>
    <mergeCell ref="A109:B109"/>
    <mergeCell ref="A110:B110"/>
    <mergeCell ref="A111:B111"/>
    <mergeCell ref="A112:B112"/>
    <mergeCell ref="A103:B103"/>
    <mergeCell ref="A104:B104"/>
    <mergeCell ref="A105:B105"/>
    <mergeCell ref="A106:B106"/>
    <mergeCell ref="A107:B107"/>
    <mergeCell ref="A120:B120"/>
    <mergeCell ref="A121:B121"/>
    <mergeCell ref="A122:B122"/>
    <mergeCell ref="A123:B123"/>
    <mergeCell ref="A124:B124"/>
    <mergeCell ref="A113:B113"/>
    <mergeCell ref="A114:B114"/>
    <mergeCell ref="A115:B115"/>
    <mergeCell ref="A116:B116"/>
    <mergeCell ref="A119:B119"/>
    <mergeCell ref="A132:B132"/>
    <mergeCell ref="A133:B133"/>
    <mergeCell ref="A134:B134"/>
    <mergeCell ref="A137:B137"/>
    <mergeCell ref="A138:B138"/>
    <mergeCell ref="A127:B127"/>
    <mergeCell ref="A128:B128"/>
    <mergeCell ref="A129:B129"/>
    <mergeCell ref="A130:B130"/>
    <mergeCell ref="A131:B131"/>
    <mergeCell ref="A148:B148"/>
    <mergeCell ref="A149:B149"/>
    <mergeCell ref="A150:B150"/>
    <mergeCell ref="A151:B151"/>
    <mergeCell ref="A152:B152"/>
    <mergeCell ref="A139:B139"/>
    <mergeCell ref="A142:B142"/>
    <mergeCell ref="A143:B143"/>
    <mergeCell ref="A144:B144"/>
    <mergeCell ref="A147:B147"/>
    <mergeCell ref="A163:B163"/>
    <mergeCell ref="A164:B164"/>
    <mergeCell ref="A165:B165"/>
    <mergeCell ref="A166:B166"/>
    <mergeCell ref="A167:B167"/>
    <mergeCell ref="A153:B153"/>
    <mergeCell ref="A157:B157"/>
    <mergeCell ref="A158:B158"/>
    <mergeCell ref="A161:B161"/>
    <mergeCell ref="A162:B162"/>
    <mergeCell ref="A154:B154"/>
    <mergeCell ref="A173:B173"/>
    <mergeCell ref="A174:B174"/>
    <mergeCell ref="A175:B175"/>
    <mergeCell ref="A178:B178"/>
    <mergeCell ref="A179:B179"/>
    <mergeCell ref="A168:B168"/>
    <mergeCell ref="A169:B169"/>
    <mergeCell ref="A170:B170"/>
    <mergeCell ref="A171:B171"/>
    <mergeCell ref="A172:B172"/>
    <mergeCell ref="A187:B187"/>
    <mergeCell ref="A190:B190"/>
    <mergeCell ref="A191:B191"/>
    <mergeCell ref="A192:B192"/>
    <mergeCell ref="A193:B193"/>
    <mergeCell ref="A180:B180"/>
    <mergeCell ref="A181:B181"/>
    <mergeCell ref="A184:B184"/>
    <mergeCell ref="A185:B185"/>
    <mergeCell ref="A186:B186"/>
    <mergeCell ref="A199:B199"/>
    <mergeCell ref="A200:B200"/>
    <mergeCell ref="A201:B201"/>
    <mergeCell ref="A202:B202"/>
    <mergeCell ref="A203:B203"/>
    <mergeCell ref="A194:B194"/>
    <mergeCell ref="A195:B195"/>
    <mergeCell ref="A196:B196"/>
    <mergeCell ref="A197:B197"/>
    <mergeCell ref="A198:B198"/>
    <mergeCell ref="A209:B209"/>
    <mergeCell ref="A210:B210"/>
    <mergeCell ref="A213:B213"/>
    <mergeCell ref="A214:B214"/>
    <mergeCell ref="A215:B215"/>
    <mergeCell ref="A204:B204"/>
    <mergeCell ref="A205:B205"/>
    <mergeCell ref="A206:B206"/>
    <mergeCell ref="A207:B207"/>
    <mergeCell ref="A208:B208"/>
    <mergeCell ref="A211:B211"/>
    <mergeCell ref="A212:B212"/>
    <mergeCell ref="A221:B221"/>
    <mergeCell ref="A222:B222"/>
    <mergeCell ref="A223:B223"/>
    <mergeCell ref="A224:B224"/>
    <mergeCell ref="A225:B225"/>
    <mergeCell ref="A216:B216"/>
    <mergeCell ref="A217:B217"/>
    <mergeCell ref="A218:B218"/>
    <mergeCell ref="A219:B219"/>
    <mergeCell ref="A220:B220"/>
    <mergeCell ref="A231:B231"/>
    <mergeCell ref="A232:B232"/>
    <mergeCell ref="A233:B233"/>
    <mergeCell ref="A234:B234"/>
    <mergeCell ref="A235:B235"/>
    <mergeCell ref="A226:B226"/>
    <mergeCell ref="A227:B227"/>
    <mergeCell ref="A228:B228"/>
    <mergeCell ref="A229:B229"/>
    <mergeCell ref="A230:B230"/>
    <mergeCell ref="A241:B241"/>
    <mergeCell ref="A242:B242"/>
    <mergeCell ref="A243:B243"/>
    <mergeCell ref="A244:B244"/>
    <mergeCell ref="A245:B245"/>
    <mergeCell ref="A236:B236"/>
    <mergeCell ref="A237:B237"/>
    <mergeCell ref="A238:B238"/>
    <mergeCell ref="A239:B239"/>
    <mergeCell ref="A240:B240"/>
    <mergeCell ref="A251:B251"/>
    <mergeCell ref="A252:B252"/>
    <mergeCell ref="A253:B253"/>
    <mergeCell ref="A254:B254"/>
    <mergeCell ref="A255:B255"/>
    <mergeCell ref="A246:B246"/>
    <mergeCell ref="A247:B247"/>
    <mergeCell ref="A248:B248"/>
    <mergeCell ref="A249:B249"/>
    <mergeCell ref="A250:B250"/>
    <mergeCell ref="A261:B261"/>
    <mergeCell ref="A262:B262"/>
    <mergeCell ref="A263:B263"/>
    <mergeCell ref="A264:B264"/>
    <mergeCell ref="A265:B265"/>
    <mergeCell ref="A256:B256"/>
    <mergeCell ref="A257:B257"/>
    <mergeCell ref="A258:B258"/>
    <mergeCell ref="A259:B259"/>
    <mergeCell ref="A260:B260"/>
    <mergeCell ref="A275:B275"/>
    <mergeCell ref="A276:B276"/>
    <mergeCell ref="A277:B277"/>
    <mergeCell ref="A278:B278"/>
    <mergeCell ref="A266:B266"/>
    <mergeCell ref="A267:B267"/>
    <mergeCell ref="A272:B272"/>
    <mergeCell ref="A273:B273"/>
    <mergeCell ref="A274:B274"/>
    <mergeCell ref="A270:B270"/>
    <mergeCell ref="A271:B271"/>
    <mergeCell ref="A284:B284"/>
    <mergeCell ref="A285:B285"/>
    <mergeCell ref="A286:B286"/>
    <mergeCell ref="A287:B287"/>
    <mergeCell ref="A288:B288"/>
    <mergeCell ref="A279:B279"/>
    <mergeCell ref="A280:B280"/>
    <mergeCell ref="A281:B281"/>
    <mergeCell ref="A282:B282"/>
    <mergeCell ref="A283:B283"/>
    <mergeCell ref="A294:B294"/>
    <mergeCell ref="A295:B295"/>
    <mergeCell ref="A296:B296"/>
    <mergeCell ref="A297:B297"/>
    <mergeCell ref="A298:B298"/>
    <mergeCell ref="A289:B289"/>
    <mergeCell ref="A290:B290"/>
    <mergeCell ref="A291:B291"/>
    <mergeCell ref="A292:B292"/>
    <mergeCell ref="A293:B293"/>
    <mergeCell ref="A309:B309"/>
    <mergeCell ref="A310:B310"/>
    <mergeCell ref="A304:B304"/>
    <mergeCell ref="A305:B305"/>
    <mergeCell ref="A306:B306"/>
    <mergeCell ref="A307:B307"/>
    <mergeCell ref="A308:B308"/>
    <mergeCell ref="A299:B299"/>
    <mergeCell ref="A300:B300"/>
    <mergeCell ref="A301:B301"/>
    <mergeCell ref="A302:B302"/>
    <mergeCell ref="A303:B303"/>
  </mergeCells>
  <printOptions horizontalCentered="1"/>
  <pageMargins left="0.4" right="0.4" top="0.4" bottom="0.4" header="0.16" footer="0.16"/>
  <pageSetup paperSize="9" scale="63" fitToHeight="0" orientation="landscape" r:id="rId1"/>
  <headerFooter>
    <oddFooter>&amp;Rpág.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Funcionarios</vt:lpstr>
      <vt:lpstr>Funcionarios!Títulos_a_imprimir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Puerto del Rosario 2025 PersResumen-Funcionarios</dc:title>
  <dc:subject/>
  <dc:creator>ROME Solution</dc:creator>
  <cp:keywords/>
  <dc:description/>
  <cp:lastModifiedBy>inma_de_leon</cp:lastModifiedBy>
  <cp:lastPrinted>2025-12-02T09:32:14Z</cp:lastPrinted>
  <dcterms:created xsi:type="dcterms:W3CDTF">2025-09-18T07:39:13Z</dcterms:created>
  <dcterms:modified xsi:type="dcterms:W3CDTF">2026-01-27T13:07:55Z</dcterms:modified>
  <cp:category/>
</cp:coreProperties>
</file>