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696" yWindow="516" windowWidth="19356" windowHeight="8940"/>
  </bookViews>
  <sheets>
    <sheet name="Personal laboral" sheetId="1" r:id="rId1"/>
  </sheets>
  <definedNames>
    <definedName name="_xlnm.Print_Titles" localSheetId="0">'Personal laboral'!$1:$6</definedName>
  </definedNames>
  <calcPr calcId="124519"/>
</workbook>
</file>

<file path=xl/calcChain.xml><?xml version="1.0" encoding="utf-8"?>
<calcChain xmlns="http://schemas.openxmlformats.org/spreadsheetml/2006/main">
  <c r="I36" i="1"/>
  <c r="H29"/>
  <c r="F40"/>
  <c r="K18"/>
  <c r="K17"/>
  <c r="F41"/>
  <c r="F62"/>
  <c r="F35"/>
  <c r="F61"/>
  <c r="F52"/>
  <c r="F11"/>
  <c r="F45"/>
  <c r="F27"/>
  <c r="F56"/>
  <c r="F34"/>
  <c r="I40" l="1"/>
  <c r="J40" s="1"/>
  <c r="K40" s="1"/>
  <c r="F29"/>
  <c r="J48"/>
  <c r="K48" s="1"/>
  <c r="J50"/>
  <c r="K50" s="1"/>
  <c r="J52"/>
  <c r="K52" s="1"/>
  <c r="J54"/>
  <c r="K54" s="1"/>
  <c r="J55"/>
  <c r="K55" s="1"/>
  <c r="J58"/>
  <c r="K58" s="1"/>
  <c r="J59"/>
  <c r="K59" s="1"/>
  <c r="J60"/>
  <c r="K60" s="1"/>
  <c r="J62"/>
  <c r="K62" s="1"/>
  <c r="J63"/>
  <c r="K63" s="1"/>
  <c r="J64"/>
  <c r="K64" s="1"/>
  <c r="J66"/>
  <c r="K66" s="1"/>
  <c r="J47"/>
  <c r="K47" s="1"/>
  <c r="I45"/>
  <c r="I46"/>
  <c r="I47"/>
  <c r="I48"/>
  <c r="I49"/>
  <c r="I50"/>
  <c r="I51"/>
  <c r="J51" s="1"/>
  <c r="K51" s="1"/>
  <c r="I52"/>
  <c r="I53"/>
  <c r="I54"/>
  <c r="I55"/>
  <c r="I56"/>
  <c r="J56" s="1"/>
  <c r="K56" s="1"/>
  <c r="I57"/>
  <c r="I58"/>
  <c r="I59"/>
  <c r="I60"/>
  <c r="I61"/>
  <c r="I62"/>
  <c r="I63"/>
  <c r="I64"/>
  <c r="I65"/>
  <c r="I66"/>
  <c r="I44"/>
  <c r="J31"/>
  <c r="J32"/>
  <c r="K32" s="1"/>
  <c r="I31"/>
  <c r="K31" s="1"/>
  <c r="I32"/>
  <c r="I33"/>
  <c r="J33" s="1"/>
  <c r="I30"/>
  <c r="J30"/>
  <c r="K30" s="1"/>
  <c r="J27"/>
  <c r="J26" s="1"/>
  <c r="I27"/>
  <c r="I24"/>
  <c r="I23" s="1"/>
  <c r="I21"/>
  <c r="J18"/>
  <c r="J17" s="1"/>
  <c r="I18"/>
  <c r="I17" s="1"/>
  <c r="K10"/>
  <c r="K15"/>
  <c r="J10"/>
  <c r="J12"/>
  <c r="J15"/>
  <c r="I9"/>
  <c r="J9" s="1"/>
  <c r="I10"/>
  <c r="I11"/>
  <c r="J11" s="1"/>
  <c r="I12"/>
  <c r="K12" s="1"/>
  <c r="I13"/>
  <c r="J13" s="1"/>
  <c r="I14"/>
  <c r="I15"/>
  <c r="I8"/>
  <c r="J8" s="1"/>
  <c r="K8" s="1"/>
  <c r="E7"/>
  <c r="K37"/>
  <c r="J37"/>
  <c r="J38"/>
  <c r="J39"/>
  <c r="I35"/>
  <c r="J36"/>
  <c r="I37"/>
  <c r="I38"/>
  <c r="K38" s="1"/>
  <c r="I39"/>
  <c r="K39" s="1"/>
  <c r="I41"/>
  <c r="I34"/>
  <c r="F43"/>
  <c r="G43"/>
  <c r="H43"/>
  <c r="E43"/>
  <c r="G29"/>
  <c r="E29"/>
  <c r="F26"/>
  <c r="G26"/>
  <c r="H26"/>
  <c r="I26"/>
  <c r="E26"/>
  <c r="F23"/>
  <c r="G23"/>
  <c r="H23"/>
  <c r="E23"/>
  <c r="F20"/>
  <c r="G20"/>
  <c r="H20"/>
  <c r="E20"/>
  <c r="F17"/>
  <c r="G17"/>
  <c r="H17"/>
  <c r="E17"/>
  <c r="E4" s="1"/>
  <c r="F7"/>
  <c r="G7"/>
  <c r="G4" s="1"/>
  <c r="H7"/>
  <c r="H4" s="1"/>
  <c r="K35" l="1"/>
  <c r="J35"/>
  <c r="K11"/>
  <c r="K14"/>
  <c r="J14"/>
  <c r="F4"/>
  <c r="K65"/>
  <c r="K53"/>
  <c r="K49"/>
  <c r="K36"/>
  <c r="J24"/>
  <c r="J23" s="1"/>
  <c r="K27"/>
  <c r="K26" s="1"/>
  <c r="K33"/>
  <c r="I20"/>
  <c r="J34"/>
  <c r="K34" s="1"/>
  <c r="J41"/>
  <c r="K41" s="1"/>
  <c r="J7"/>
  <c r="K13"/>
  <c r="K9"/>
  <c r="J21"/>
  <c r="J20" s="1"/>
  <c r="K24"/>
  <c r="K23" s="1"/>
  <c r="I7"/>
  <c r="J65"/>
  <c r="J61"/>
  <c r="K61" s="1"/>
  <c r="J57"/>
  <c r="K57" s="1"/>
  <c r="J53"/>
  <c r="J49"/>
  <c r="I43"/>
  <c r="I29"/>
  <c r="K7"/>
  <c r="J29" l="1"/>
  <c r="K29"/>
  <c r="K4" s="1"/>
  <c r="K43"/>
  <c r="K21"/>
  <c r="K20" s="1"/>
  <c r="J43"/>
  <c r="I4"/>
  <c r="J4" l="1"/>
</calcChain>
</file>

<file path=xl/sharedStrings.xml><?xml version="1.0" encoding="utf-8"?>
<sst xmlns="http://schemas.openxmlformats.org/spreadsheetml/2006/main" count="163" uniqueCount="102">
  <si>
    <t>AYUNTAMIENTO DE PUERTO DEL ROSARIO</t>
  </si>
  <si>
    <t>GASTOS DE PERSONAL</t>
  </si>
  <si>
    <t>Personal laboral</t>
  </si>
  <si>
    <t>Nombre</t>
  </si>
  <si>
    <t>P.Trabajo</t>
  </si>
  <si>
    <t>Categoría</t>
  </si>
  <si>
    <t>R.Básicas</t>
  </si>
  <si>
    <t>Trienios</t>
  </si>
  <si>
    <t>Otras Ret.</t>
  </si>
  <si>
    <t>Complem.</t>
  </si>
  <si>
    <t>Tot.Remun</t>
  </si>
  <si>
    <t>Seg.Soc.</t>
  </si>
  <si>
    <t>TOTAL</t>
  </si>
  <si>
    <t>15100.21 - Urbanismo: planeamiento, gestión, ejecución y disciplina urbanística.</t>
  </si>
  <si>
    <t>Asesor jurídico</t>
  </si>
  <si>
    <t>A1</t>
  </si>
  <si>
    <t>Técnico superior urbanismo</t>
  </si>
  <si>
    <t>Técnico-a salud pública</t>
  </si>
  <si>
    <t>Ingeniero-a Técnico Obras Públicas</t>
  </si>
  <si>
    <t>A2</t>
  </si>
  <si>
    <t>Técnico-a media en urbanismo</t>
  </si>
  <si>
    <t>Auxiliar de información</t>
  </si>
  <si>
    <t>E</t>
  </si>
  <si>
    <t>Ordenanza</t>
  </si>
  <si>
    <t>23104.16 - Asistencia social primaria.</t>
  </si>
  <si>
    <t>Trabajador-a Social</t>
  </si>
  <si>
    <t>23105.16 - Asistencia social primaria.</t>
  </si>
  <si>
    <t>Psicólogo-a</t>
  </si>
  <si>
    <t>33000.27 - Administración general de cultura.</t>
  </si>
  <si>
    <t>Coordinador-a cultura</t>
  </si>
  <si>
    <t>C1</t>
  </si>
  <si>
    <t>45000.22 - Administración general de infraestructuras.</t>
  </si>
  <si>
    <t>Técnico-a medio en obras</t>
  </si>
  <si>
    <t>92000.11 - Administración General.</t>
  </si>
  <si>
    <t>Técnico-a administración general</t>
  </si>
  <si>
    <t>Técnico-a superior de gestión tributaria</t>
  </si>
  <si>
    <t>Técnico-a superior en contratación</t>
  </si>
  <si>
    <t>Técnico-a de gestión tributaria</t>
  </si>
  <si>
    <t>Técnico-a recursos humanos</t>
  </si>
  <si>
    <t>Auxiliar Administrativo</t>
  </si>
  <si>
    <t>C2</t>
  </si>
  <si>
    <t>Auxiliar atención ciudadana</t>
  </si>
  <si>
    <t>Ayudante de mantenimiento y aplicaciones</t>
  </si>
  <si>
    <t>92200.12 - Coordinación y organización institucional de las entidades locales.</t>
  </si>
  <si>
    <t>Ingeniero-a Técnico Industrial</t>
  </si>
  <si>
    <t>Ayudante técnico tráfico</t>
  </si>
  <si>
    <t>Oficial de primera</t>
  </si>
  <si>
    <t>Auxiliar ayudante mantenimiento y obras</t>
  </si>
  <si>
    <t>Oficial ayudante mantenimiento y obras</t>
  </si>
  <si>
    <t xml:space="preserve">OBR-F-82 VACANTE </t>
  </si>
  <si>
    <t>Oficial mantenimiento y obras</t>
  </si>
  <si>
    <t>Oficial Segunda</t>
  </si>
  <si>
    <t>Presupuesto 2026</t>
  </si>
  <si>
    <t>SECR-F-27 VACANTE ( Ocupada interidamente)</t>
  </si>
  <si>
    <t>URB-F-12 OCUPADO</t>
  </si>
  <si>
    <t>URB-F-08  OCUPADO</t>
  </si>
  <si>
    <t>URB-F-7  OCUPADO</t>
  </si>
  <si>
    <t>URB-F-39  OCUPADO</t>
  </si>
  <si>
    <t>URB-F-17  OCUPADO</t>
  </si>
  <si>
    <t>URB-F-15  OCUPADO</t>
  </si>
  <si>
    <t>SPC-F-39  OCUPADO</t>
  </si>
  <si>
    <t>URB-F-3  OCUPADO</t>
  </si>
  <si>
    <t>SSCC-F-20  OCUPADO</t>
  </si>
  <si>
    <t>SSCC-F-07  OCUPADO</t>
  </si>
  <si>
    <t>SPC-F-25  OCUPADO</t>
  </si>
  <si>
    <t>OBR-F-5  OCUPADO</t>
  </si>
  <si>
    <t>CTRT-F-15  OCUPADO</t>
  </si>
  <si>
    <t>TES-F-03  OCUPADO</t>
  </si>
  <si>
    <t>CTRT-F-18  OCUPADO</t>
  </si>
  <si>
    <t>TES-F-05  OCUPADO</t>
  </si>
  <si>
    <t>RRHH-F-04  OCUPADO</t>
  </si>
  <si>
    <t>INT-F-23  OCUPADO</t>
  </si>
  <si>
    <t xml:space="preserve">C2 </t>
  </si>
  <si>
    <t>SPC-F-45  OCUPADO</t>
  </si>
  <si>
    <t>SPC-F-51  OCUPADO</t>
  </si>
  <si>
    <t>TES-F-15  OCUPADO</t>
  </si>
  <si>
    <t>SECR-F-12  OCUPADO</t>
  </si>
  <si>
    <t>SECR-F-39  OCUPADO</t>
  </si>
  <si>
    <t>OBR-F-9  OCUPADO</t>
  </si>
  <si>
    <t>OBR-F-123  OCUPADO</t>
  </si>
  <si>
    <t>OBR-F-156  OCUPADO</t>
  </si>
  <si>
    <t>OBR-F-126  OCUPADO</t>
  </si>
  <si>
    <t>OBR-F-127  OCUPADO</t>
  </si>
  <si>
    <t>OBR-F-88   OCUPADO</t>
  </si>
  <si>
    <t>OBR-F-96  OCUPADO</t>
  </si>
  <si>
    <t>OBR-F-97  OCUPADO</t>
  </si>
  <si>
    <t>OBR-F-89  OCUPADO</t>
  </si>
  <si>
    <t>OBR-F-128  OCUPADO</t>
  </si>
  <si>
    <t>OBR-F-129  OCUPADO</t>
  </si>
  <si>
    <t>OBR-F-130  OCUPADO</t>
  </si>
  <si>
    <t>OBR-F-107  OCUPADO</t>
  </si>
  <si>
    <t>OBR-F-108  OCUPADO</t>
  </si>
  <si>
    <t>OBR-F-111  OCUPADO</t>
  </si>
  <si>
    <t>OBR-F-112  OCUPADO</t>
  </si>
  <si>
    <t>OBR-F-115  OCUPADO</t>
  </si>
  <si>
    <t>OBR-F-119  OCUPADO</t>
  </si>
  <si>
    <t>OBR-F-99  VACANTE (Ocupado interinamente)</t>
  </si>
  <si>
    <t>OBR-F-87 VACANTE ( Ocupada interinamente)</t>
  </si>
  <si>
    <t>OBR-F-83 VACANTE (Ocupada Interinamente)</t>
  </si>
  <si>
    <t>OBR-F-85 VACANTE (Ocupado interinamente)</t>
  </si>
  <si>
    <t>Oficial de segunda</t>
  </si>
  <si>
    <t>ANEXO IV</t>
  </si>
</sst>
</file>

<file path=xl/styles.xml><?xml version="1.0" encoding="utf-8"?>
<styleSheet xmlns="http://schemas.openxmlformats.org/spreadsheetml/2006/main">
  <numFmts count="3">
    <numFmt numFmtId="164" formatCode="#,##0.00;[Red]&quot;-&quot;\ #,##0.00"/>
    <numFmt numFmtId="165" formatCode="#,##0.00\ \€\ ;[Red]&quot;-&quot;\ #,##0.00\ \€\ "/>
    <numFmt numFmtId="166" formatCode="#,##0.00;[Red]#,##0.00"/>
  </numFmts>
  <fonts count="9">
    <font>
      <sz val="11"/>
      <color rgb="FF000000"/>
      <name val="Calibri"/>
    </font>
    <font>
      <b/>
      <sz val="10"/>
      <color rgb="FF000000"/>
      <name val="Calibri"/>
    </font>
    <font>
      <sz val="14"/>
      <color rgb="FF000000"/>
      <name val="Calibri"/>
    </font>
    <font>
      <b/>
      <sz val="14"/>
      <color rgb="FF000000"/>
      <name val="Calibri"/>
    </font>
    <font>
      <b/>
      <sz val="11"/>
      <color rgb="FFFFFFFF"/>
      <name val="Calibri"/>
    </font>
    <font>
      <b/>
      <sz val="18"/>
      <color rgb="FFFFFFFF"/>
      <name val="Calibri"/>
    </font>
    <font>
      <b/>
      <sz val="8"/>
      <color rgb="FF000000"/>
      <name val="Calibri"/>
    </font>
    <font>
      <sz val="8"/>
      <color rgb="FF000000"/>
      <name val="Calibri"/>
    </font>
    <font>
      <b/>
      <sz val="12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548235"/>
        <bgColor rgb="FF000000"/>
      </patternFill>
    </fill>
    <fill>
      <patternFill patternType="solid">
        <fgColor rgb="FFA9D08E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theme="0" tint="-4.9989318521683403E-2"/>
        <bgColor rgb="FF000000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2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4" fillId="2" borderId="0" xfId="0" applyFont="1" applyFill="1" applyAlignment="1">
      <alignment horizontal="left"/>
    </xf>
    <xf numFmtId="0" fontId="5" fillId="2" borderId="0" xfId="0" applyFont="1" applyFill="1" applyAlignment="1">
      <alignment horizontal="left"/>
    </xf>
    <xf numFmtId="0" fontId="4" fillId="2" borderId="0" xfId="0" applyFont="1" applyFill="1" applyAlignment="1">
      <alignment horizontal="centerContinuous"/>
    </xf>
    <xf numFmtId="0" fontId="6" fillId="3" borderId="0" xfId="0" applyFont="1" applyFill="1"/>
    <xf numFmtId="49" fontId="7" fillId="0" borderId="0" xfId="0" applyNumberFormat="1" applyFont="1" applyAlignment="1">
      <alignment horizontal="left" vertical="top" wrapText="1"/>
    </xf>
    <xf numFmtId="164" fontId="7" fillId="0" borderId="0" xfId="0" applyNumberFormat="1" applyFont="1"/>
    <xf numFmtId="165" fontId="7" fillId="0" borderId="0" xfId="0" applyNumberFormat="1" applyFont="1"/>
    <xf numFmtId="49" fontId="7" fillId="4" borderId="0" xfId="0" applyNumberFormat="1" applyFont="1" applyFill="1" applyAlignment="1">
      <alignment horizontal="left" vertical="top" wrapText="1"/>
    </xf>
    <xf numFmtId="164" fontId="7" fillId="4" borderId="0" xfId="0" applyNumberFormat="1" applyFont="1" applyFill="1"/>
    <xf numFmtId="165" fontId="7" fillId="4" borderId="0" xfId="0" applyNumberFormat="1" applyFont="1" applyFill="1"/>
    <xf numFmtId="164" fontId="6" fillId="3" borderId="0" xfId="0" applyNumberFormat="1" applyFont="1" applyFill="1"/>
    <xf numFmtId="164" fontId="4" fillId="2" borderId="0" xfId="0" applyNumberFormat="1" applyFont="1" applyFill="1" applyAlignment="1">
      <alignment horizontal="right"/>
    </xf>
    <xf numFmtId="164" fontId="7" fillId="5" borderId="0" xfId="0" applyNumberFormat="1" applyFont="1" applyFill="1"/>
    <xf numFmtId="164" fontId="7" fillId="6" borderId="0" xfId="0" applyNumberFormat="1" applyFont="1" applyFill="1"/>
    <xf numFmtId="165" fontId="7" fillId="5" borderId="0" xfId="0" applyNumberFormat="1" applyFont="1" applyFill="1"/>
    <xf numFmtId="49" fontId="7" fillId="0" borderId="0" xfId="0" applyNumberFormat="1" applyFont="1" applyFill="1" applyBorder="1" applyAlignment="1">
      <alignment horizontal="left" vertical="top" wrapText="1"/>
    </xf>
    <xf numFmtId="164" fontId="7" fillId="0" borderId="0" xfId="0" applyNumberFormat="1" applyFont="1" applyFill="1" applyBorder="1"/>
    <xf numFmtId="165" fontId="7" fillId="0" borderId="0" xfId="0" applyNumberFormat="1" applyFont="1" applyFill="1" applyBorder="1"/>
    <xf numFmtId="49" fontId="7" fillId="0" borderId="0" xfId="0" applyNumberFormat="1" applyFont="1" applyFill="1" applyAlignment="1">
      <alignment horizontal="left" vertical="top" wrapText="1"/>
    </xf>
    <xf numFmtId="164" fontId="7" fillId="0" borderId="0" xfId="0" applyNumberFormat="1" applyFont="1" applyFill="1"/>
    <xf numFmtId="165" fontId="7" fillId="0" borderId="0" xfId="0" applyNumberFormat="1" applyFont="1" applyFill="1"/>
    <xf numFmtId="49" fontId="7" fillId="0" borderId="0" xfId="0" applyNumberFormat="1" applyFont="1" applyBorder="1" applyAlignment="1">
      <alignment horizontal="left" vertical="top" wrapText="1"/>
    </xf>
    <xf numFmtId="164" fontId="7" fillId="0" borderId="0" xfId="0" applyNumberFormat="1" applyFont="1" applyBorder="1"/>
    <xf numFmtId="165" fontId="7" fillId="0" borderId="0" xfId="0" applyNumberFormat="1" applyFont="1" applyBorder="1"/>
    <xf numFmtId="49" fontId="7" fillId="4" borderId="0" xfId="0" applyNumberFormat="1" applyFont="1" applyFill="1" applyBorder="1" applyAlignment="1">
      <alignment horizontal="left" vertical="top" wrapText="1"/>
    </xf>
    <xf numFmtId="164" fontId="7" fillId="4" borderId="0" xfId="0" applyNumberFormat="1" applyFont="1" applyFill="1" applyBorder="1"/>
    <xf numFmtId="164" fontId="7" fillId="5" borderId="0" xfId="0" applyNumberFormat="1" applyFont="1" applyFill="1" applyBorder="1"/>
    <xf numFmtId="164" fontId="7" fillId="6" borderId="0" xfId="0" applyNumberFormat="1" applyFont="1" applyFill="1" applyBorder="1"/>
    <xf numFmtId="165" fontId="7" fillId="6" borderId="0" xfId="0" applyNumberFormat="1" applyFont="1" applyFill="1" applyBorder="1"/>
    <xf numFmtId="166" fontId="7" fillId="0" borderId="0" xfId="0" applyNumberFormat="1" applyFont="1" applyBorder="1"/>
    <xf numFmtId="49" fontId="7" fillId="5" borderId="0" xfId="0" applyNumberFormat="1" applyFont="1" applyFill="1" applyAlignment="1">
      <alignment horizontal="left" vertical="top" wrapText="1"/>
    </xf>
    <xf numFmtId="49" fontId="7" fillId="6" borderId="0" xfId="0" applyNumberFormat="1" applyFont="1" applyFill="1" applyAlignment="1">
      <alignment horizontal="left" vertical="top" wrapText="1"/>
    </xf>
    <xf numFmtId="0" fontId="0" fillId="0" borderId="0" xfId="0" applyFill="1"/>
    <xf numFmtId="49" fontId="7" fillId="0" borderId="0" xfId="0" applyNumberFormat="1" applyFont="1" applyAlignment="1">
      <alignment horizontal="left" vertical="top" wrapText="1"/>
    </xf>
    <xf numFmtId="49" fontId="7" fillId="4" borderId="0" xfId="0" applyNumberFormat="1" applyFont="1" applyFill="1" applyAlignment="1">
      <alignment horizontal="left" vertical="top" wrapText="1"/>
    </xf>
    <xf numFmtId="49" fontId="7" fillId="0" borderId="0" xfId="0" applyNumberFormat="1" applyFont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49" fontId="7" fillId="4" borderId="0" xfId="0" applyNumberFormat="1" applyFont="1" applyFill="1" applyAlignment="1">
      <alignment horizontal="left" vertical="top" wrapText="1"/>
    </xf>
    <xf numFmtId="0" fontId="7" fillId="4" borderId="0" xfId="0" applyFont="1" applyFill="1" applyAlignment="1">
      <alignment horizontal="left" vertical="top" wrapText="1"/>
    </xf>
    <xf numFmtId="49" fontId="7" fillId="0" borderId="0" xfId="0" applyNumberFormat="1" applyFont="1" applyBorder="1" applyAlignment="1">
      <alignment horizontal="left" vertical="top" wrapText="1"/>
    </xf>
    <xf numFmtId="0" fontId="7" fillId="0" borderId="0" xfId="0" applyFont="1" applyBorder="1" applyAlignment="1">
      <alignment horizontal="left" vertical="top" wrapText="1"/>
    </xf>
    <xf numFmtId="49" fontId="7" fillId="0" borderId="0" xfId="0" applyNumberFormat="1" applyFont="1" applyFill="1" applyAlignment="1">
      <alignment horizontal="left" vertical="top" wrapText="1"/>
    </xf>
    <xf numFmtId="0" fontId="7" fillId="0" borderId="0" xfId="0" applyFont="1" applyFill="1" applyAlignment="1">
      <alignment horizontal="left" vertical="top" wrapText="1"/>
    </xf>
    <xf numFmtId="49" fontId="7" fillId="5" borderId="0" xfId="0" applyNumberFormat="1" applyFont="1" applyFill="1" applyAlignment="1">
      <alignment horizontal="left" vertical="top" wrapText="1"/>
    </xf>
    <xf numFmtId="0" fontId="7" fillId="5" borderId="0" xfId="0" applyFont="1" applyFill="1" applyAlignment="1">
      <alignment horizontal="left" vertical="top" wrapText="1"/>
    </xf>
    <xf numFmtId="49" fontId="7" fillId="6" borderId="0" xfId="0" applyNumberFormat="1" applyFont="1" applyFill="1" applyAlignment="1">
      <alignment horizontal="left" vertical="top" wrapText="1"/>
    </xf>
    <xf numFmtId="0" fontId="7" fillId="6" borderId="0" xfId="0" applyFont="1" applyFill="1" applyAlignment="1">
      <alignment horizontal="left" vertical="top" wrapText="1"/>
    </xf>
    <xf numFmtId="49" fontId="7" fillId="4" borderId="0" xfId="0" applyNumberFormat="1" applyFont="1" applyFill="1" applyBorder="1" applyAlignment="1">
      <alignment horizontal="left" vertical="top" wrapText="1"/>
    </xf>
    <xf numFmtId="0" fontId="7" fillId="4" borderId="0" xfId="0" applyFont="1" applyFill="1" applyBorder="1" applyAlignment="1">
      <alignment horizontal="left" vertical="top" wrapText="1"/>
    </xf>
    <xf numFmtId="0" fontId="1" fillId="0" borderId="0" xfId="0" applyFont="1" applyAlignment="1">
      <alignment horizontal="left" vertical="center" wrapText="1"/>
    </xf>
    <xf numFmtId="0" fontId="8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60960</xdr:rowOff>
    </xdr:from>
    <xdr:to>
      <xdr:col>0</xdr:col>
      <xdr:colOff>403860</xdr:colOff>
      <xdr:row>3</xdr:row>
      <xdr:rowOff>76200</xdr:rowOff>
    </xdr:to>
    <xdr:pic>
      <xdr:nvPicPr>
        <xdr:cNvPr id="3" name="2 Imagen" descr="Logotipo, nombre de la empresa&#10;&#10;Descripción generada automáticamente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="" xmlns:wpc="http://schemas.microsoft.com/office/word/2010/wordprocessingCanvas" xmlns:cx="http://schemas.microsoft.com/office/drawing/2014/chartex" xmlns:cx1="http://schemas.microsoft.com/office/drawing/2015/9/8/chartex" xmlns:cx2="http://schemas.microsoft.com/office/drawing/2015/10/21/chartex" xmlns:cx3="http://schemas.microsoft.com/office/drawing/2016/5/9/chartex" xmlns:cx4="http://schemas.microsoft.com/office/drawing/2016/5/10/chartex" xmlns:cx5="http://schemas.microsoft.com/office/drawing/2016/5/11/chartex" xmlns:cx6="http://schemas.microsoft.com/office/drawing/2016/5/12/chartex" xmlns:cx7="http://schemas.microsoft.com/office/drawing/2016/5/13/chartex" xmlns:cx8="http://schemas.microsoft.com/office/drawing/2016/5/14/chartex" xmlns:mc="http://schemas.openxmlformats.org/markup-compatibility/2006" xmlns:aink="http://schemas.microsoft.com/office/drawing/2016/ink" xmlns:am3d="http://schemas.microsoft.com/office/drawing/2017/model3d" xmlns:o="urn:schemas-microsoft-com:office:office" xmlns:oel="http://schemas.microsoft.com/office/2019/extlst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15="http://schemas.microsoft.com/office/word/2012/wordml" xmlns:w16cex="http://schemas.microsoft.com/office/word/2018/wordml/cex" xmlns:w16cid="http://schemas.microsoft.com/office/word/2016/wordml/cid" xmlns:w16="http://schemas.microsoft.com/office/word/2018/wordml" xmlns:w16du="http://schemas.microsoft.com/office/word/2023/wordml/word16du" xmlns:w16sdtdh="http://schemas.microsoft.com/office/word/2020/wordml/sdtdatahash" xmlns:w16se="http://schemas.microsoft.com/office/word/2015/wordml/symex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pic="http://schemas.openxmlformats.org/drawingml/2006/picture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0" y="60960"/>
          <a:ext cx="403860" cy="5486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66"/>
  <sheetViews>
    <sheetView showGridLines="0" tabSelected="1" workbookViewId="0">
      <pane ySplit="6" topLeftCell="A34" activePane="bottomLeft" state="frozen"/>
      <selection pane="bottomLeft" activeCell="D1" sqref="D1"/>
    </sheetView>
  </sheetViews>
  <sheetFormatPr baseColWidth="10" defaultColWidth="8.88671875" defaultRowHeight="14.4"/>
  <cols>
    <col min="1" max="1" width="6.6640625" customWidth="1"/>
    <col min="2" max="4" width="27.6640625" customWidth="1"/>
    <col min="5" max="10" width="13.88671875" customWidth="1"/>
    <col min="11" max="11" width="17.6640625" customWidth="1"/>
  </cols>
  <sheetData>
    <row r="1" spans="1:11" ht="18">
      <c r="B1" s="52" t="s">
        <v>0</v>
      </c>
      <c r="D1" s="53" t="s">
        <v>101</v>
      </c>
      <c r="K1" s="1" t="s">
        <v>52</v>
      </c>
    </row>
    <row r="2" spans="1:11" ht="18">
      <c r="B2" s="52"/>
      <c r="K2" s="2" t="s">
        <v>1</v>
      </c>
    </row>
    <row r="3" spans="1:11" ht="6" customHeight="1"/>
    <row r="4" spans="1:11" ht="23.4">
      <c r="A4" s="4" t="s">
        <v>2</v>
      </c>
      <c r="B4" s="3"/>
      <c r="C4" s="3"/>
      <c r="D4" s="3"/>
      <c r="E4" s="14">
        <f>E7+E17+E20+E23+E26+E29+E43</f>
        <v>570009.98</v>
      </c>
      <c r="F4" s="14">
        <f t="shared" ref="F4:J4" si="0">F7+F17+F20+F23+F26+F29+F43</f>
        <v>169488.36000000004</v>
      </c>
      <c r="G4" s="14">
        <f t="shared" si="0"/>
        <v>0</v>
      </c>
      <c r="H4" s="14">
        <f t="shared" si="0"/>
        <v>1279389.3</v>
      </c>
      <c r="I4" s="14">
        <f t="shared" si="0"/>
        <v>2018887.6400000001</v>
      </c>
      <c r="J4" s="14">
        <f t="shared" si="0"/>
        <v>635711.81270000001</v>
      </c>
      <c r="K4" s="14">
        <f>K7+K17+K20+K23+K26+K29+K43</f>
        <v>2653844.5527000003</v>
      </c>
    </row>
    <row r="5" spans="1:11" ht="6" customHeight="1"/>
    <row r="6" spans="1:11">
      <c r="A6" s="5" t="s">
        <v>3</v>
      </c>
      <c r="B6" s="5"/>
      <c r="C6" s="5" t="s">
        <v>4</v>
      </c>
      <c r="D6" s="5" t="s">
        <v>5</v>
      </c>
      <c r="E6" s="5" t="s">
        <v>6</v>
      </c>
      <c r="F6" s="5" t="s">
        <v>7</v>
      </c>
      <c r="G6" s="5" t="s">
        <v>8</v>
      </c>
      <c r="H6" s="5" t="s">
        <v>9</v>
      </c>
      <c r="I6" s="5" t="s">
        <v>10</v>
      </c>
      <c r="J6" s="5" t="s">
        <v>11</v>
      </c>
      <c r="K6" s="5" t="s">
        <v>12</v>
      </c>
    </row>
    <row r="7" spans="1:11">
      <c r="A7" s="6" t="s">
        <v>13</v>
      </c>
      <c r="B7" s="6"/>
      <c r="C7" s="6"/>
      <c r="D7" s="6"/>
      <c r="E7" s="13">
        <f>SUM(E8:E15)</f>
        <v>120084.95999999999</v>
      </c>
      <c r="F7" s="13">
        <f t="shared" ref="F7:K7" si="1">SUM(F8:F15)</f>
        <v>42539.360000000008</v>
      </c>
      <c r="G7" s="13">
        <f t="shared" si="1"/>
        <v>0</v>
      </c>
      <c r="H7" s="13">
        <f t="shared" si="1"/>
        <v>283328.59999999998</v>
      </c>
      <c r="I7" s="13">
        <f t="shared" si="1"/>
        <v>445952.91999999987</v>
      </c>
      <c r="J7" s="13">
        <f t="shared" si="1"/>
        <v>140475.16979999997</v>
      </c>
      <c r="K7" s="13">
        <f t="shared" si="1"/>
        <v>586428.08980000007</v>
      </c>
    </row>
    <row r="8" spans="1:11">
      <c r="A8" s="42" t="s">
        <v>54</v>
      </c>
      <c r="B8" s="43"/>
      <c r="C8" s="24" t="s">
        <v>14</v>
      </c>
      <c r="D8" s="24" t="s">
        <v>15</v>
      </c>
      <c r="E8" s="25">
        <v>17646.46</v>
      </c>
      <c r="F8" s="25">
        <v>8604.1200000000008</v>
      </c>
      <c r="G8" s="25">
        <v>0</v>
      </c>
      <c r="H8" s="25">
        <v>44774.080000000002</v>
      </c>
      <c r="I8" s="25">
        <f>E8+F8+G8+H8</f>
        <v>71024.66</v>
      </c>
      <c r="J8" s="25">
        <f>I8*31.5%</f>
        <v>22372.767900000003</v>
      </c>
      <c r="K8" s="26">
        <f>I8+J8</f>
        <v>93397.42790000001</v>
      </c>
    </row>
    <row r="9" spans="1:11">
      <c r="A9" s="50" t="s">
        <v>55</v>
      </c>
      <c r="B9" s="51"/>
      <c r="C9" s="27" t="s">
        <v>16</v>
      </c>
      <c r="D9" s="27" t="s">
        <v>15</v>
      </c>
      <c r="E9" s="28">
        <v>17646.46</v>
      </c>
      <c r="F9" s="28">
        <v>7374.96</v>
      </c>
      <c r="G9" s="29">
        <v>0</v>
      </c>
      <c r="H9" s="30">
        <v>44774.080000000002</v>
      </c>
      <c r="I9" s="30">
        <f t="shared" ref="I9:I15" si="2">E9+F9+G9+H9</f>
        <v>69795.5</v>
      </c>
      <c r="J9" s="30">
        <f>I9*31.5%</f>
        <v>21985.5825</v>
      </c>
      <c r="K9" s="31">
        <f t="shared" ref="K9:K15" si="3">I9+J9</f>
        <v>91781.082500000004</v>
      </c>
    </row>
    <row r="10" spans="1:11">
      <c r="A10" s="42" t="s">
        <v>56</v>
      </c>
      <c r="B10" s="43"/>
      <c r="C10" s="24" t="s">
        <v>16</v>
      </c>
      <c r="D10" s="24" t="s">
        <v>15</v>
      </c>
      <c r="E10" s="25">
        <v>17646.46</v>
      </c>
      <c r="F10" s="25">
        <v>8604.1200000000008</v>
      </c>
      <c r="G10" s="25">
        <v>0</v>
      </c>
      <c r="H10" s="25">
        <v>44774.080000000002</v>
      </c>
      <c r="I10" s="25">
        <f t="shared" si="2"/>
        <v>71024.66</v>
      </c>
      <c r="J10" s="25">
        <f t="shared" ref="J10:J15" si="4">I10*31.5%</f>
        <v>22372.767900000003</v>
      </c>
      <c r="K10" s="26">
        <f t="shared" si="3"/>
        <v>93397.42790000001</v>
      </c>
    </row>
    <row r="11" spans="1:11">
      <c r="A11" s="50" t="s">
        <v>57</v>
      </c>
      <c r="B11" s="51"/>
      <c r="C11" s="27" t="s">
        <v>17</v>
      </c>
      <c r="D11" s="27" t="s">
        <v>15</v>
      </c>
      <c r="E11" s="28">
        <v>17646.46</v>
      </c>
      <c r="F11" s="28">
        <f>2458.32+1229.16</f>
        <v>3687.4800000000005</v>
      </c>
      <c r="G11" s="28">
        <v>0</v>
      </c>
      <c r="H11" s="29">
        <v>38279.480000000003</v>
      </c>
      <c r="I11" s="30">
        <f t="shared" si="2"/>
        <v>59613.42</v>
      </c>
      <c r="J11" s="30">
        <f t="shared" si="4"/>
        <v>18778.227299999999</v>
      </c>
      <c r="K11" s="31">
        <f t="shared" si="3"/>
        <v>78391.647299999997</v>
      </c>
    </row>
    <row r="12" spans="1:11">
      <c r="A12" s="42" t="s">
        <v>58</v>
      </c>
      <c r="B12" s="43"/>
      <c r="C12" s="24" t="s">
        <v>18</v>
      </c>
      <c r="D12" s="24" t="s">
        <v>19</v>
      </c>
      <c r="E12" s="25">
        <v>15517.4</v>
      </c>
      <c r="F12" s="25">
        <v>5756.04</v>
      </c>
      <c r="G12" s="25">
        <v>0</v>
      </c>
      <c r="H12" s="25">
        <v>36681.519999999997</v>
      </c>
      <c r="I12" s="25">
        <f t="shared" si="2"/>
        <v>57954.959999999992</v>
      </c>
      <c r="J12" s="25">
        <f t="shared" si="4"/>
        <v>18255.812399999999</v>
      </c>
      <c r="K12" s="26">
        <f t="shared" si="3"/>
        <v>76210.772399999987</v>
      </c>
    </row>
    <row r="13" spans="1:11">
      <c r="A13" s="50" t="s">
        <v>59</v>
      </c>
      <c r="B13" s="51"/>
      <c r="C13" s="27" t="s">
        <v>20</v>
      </c>
      <c r="D13" s="27" t="s">
        <v>19</v>
      </c>
      <c r="E13" s="28">
        <v>15517.4</v>
      </c>
      <c r="F13" s="28">
        <v>5756.04</v>
      </c>
      <c r="G13" s="28">
        <v>0</v>
      </c>
      <c r="H13" s="29">
        <v>36681.519999999997</v>
      </c>
      <c r="I13" s="30">
        <f t="shared" si="2"/>
        <v>57954.959999999992</v>
      </c>
      <c r="J13" s="30">
        <f t="shared" si="4"/>
        <v>18255.812399999999</v>
      </c>
      <c r="K13" s="31">
        <f t="shared" si="3"/>
        <v>76210.772399999987</v>
      </c>
    </row>
    <row r="14" spans="1:11">
      <c r="A14" s="42" t="s">
        <v>60</v>
      </c>
      <c r="B14" s="43"/>
      <c r="C14" s="24" t="s">
        <v>21</v>
      </c>
      <c r="D14" s="24" t="s">
        <v>22</v>
      </c>
      <c r="E14" s="25">
        <v>9232.16</v>
      </c>
      <c r="F14" s="19">
        <v>393.8</v>
      </c>
      <c r="G14" s="25">
        <v>0</v>
      </c>
      <c r="H14" s="25">
        <v>18303.64</v>
      </c>
      <c r="I14" s="25">
        <f t="shared" si="2"/>
        <v>27929.599999999999</v>
      </c>
      <c r="J14" s="25">
        <f t="shared" si="4"/>
        <v>8797.8239999999987</v>
      </c>
      <c r="K14" s="26">
        <f t="shared" si="3"/>
        <v>36727.423999999999</v>
      </c>
    </row>
    <row r="15" spans="1:11">
      <c r="A15" s="50" t="s">
        <v>61</v>
      </c>
      <c r="B15" s="51"/>
      <c r="C15" s="27" t="s">
        <v>23</v>
      </c>
      <c r="D15" s="27" t="s">
        <v>22</v>
      </c>
      <c r="E15" s="28">
        <v>9232.16</v>
      </c>
      <c r="F15" s="28">
        <v>2362.8000000000002</v>
      </c>
      <c r="G15" s="28">
        <v>0</v>
      </c>
      <c r="H15" s="29">
        <v>19060.2</v>
      </c>
      <c r="I15" s="30">
        <f t="shared" si="2"/>
        <v>30655.16</v>
      </c>
      <c r="J15" s="30">
        <f t="shared" si="4"/>
        <v>9656.3754000000008</v>
      </c>
      <c r="K15" s="31">
        <f t="shared" si="3"/>
        <v>40311.535400000001</v>
      </c>
    </row>
    <row r="17" spans="1:11">
      <c r="A17" s="6" t="s">
        <v>24</v>
      </c>
      <c r="B17" s="6"/>
      <c r="C17" s="6"/>
      <c r="D17" s="6"/>
      <c r="E17" s="13">
        <f>E18</f>
        <v>15517.4</v>
      </c>
      <c r="F17" s="13">
        <f t="shared" ref="F17:J17" si="5">F18</f>
        <v>5756.04</v>
      </c>
      <c r="G17" s="13">
        <f t="shared" si="5"/>
        <v>0</v>
      </c>
      <c r="H17" s="13">
        <f t="shared" si="5"/>
        <v>31574.04</v>
      </c>
      <c r="I17" s="13">
        <f t="shared" si="5"/>
        <v>52847.479999999996</v>
      </c>
      <c r="J17" s="13">
        <f t="shared" si="5"/>
        <v>16646.956200000001</v>
      </c>
      <c r="K17" s="13">
        <f>I17+J17</f>
        <v>69494.436199999996</v>
      </c>
    </row>
    <row r="18" spans="1:11">
      <c r="A18" s="42" t="s">
        <v>62</v>
      </c>
      <c r="B18" s="43"/>
      <c r="C18" s="24" t="s">
        <v>25</v>
      </c>
      <c r="D18" s="24" t="s">
        <v>19</v>
      </c>
      <c r="E18" s="25">
        <v>15517.4</v>
      </c>
      <c r="F18" s="25">
        <v>5756.04</v>
      </c>
      <c r="G18" s="25">
        <v>0</v>
      </c>
      <c r="H18" s="25">
        <v>31574.04</v>
      </c>
      <c r="I18" s="25">
        <f>E18+F18+H18</f>
        <v>52847.479999999996</v>
      </c>
      <c r="J18" s="25">
        <f>I18*31.5%</f>
        <v>16646.956200000001</v>
      </c>
      <c r="K18" s="26">
        <f>I18+J18</f>
        <v>69494.436199999996</v>
      </c>
    </row>
    <row r="20" spans="1:11">
      <c r="A20" s="6" t="s">
        <v>26</v>
      </c>
      <c r="B20" s="6"/>
      <c r="C20" s="6"/>
      <c r="D20" s="6"/>
      <c r="E20" s="13">
        <f>E21</f>
        <v>17646.46</v>
      </c>
      <c r="F20" s="13">
        <f t="shared" ref="F20:K20" si="6">F21</f>
        <v>6145.8</v>
      </c>
      <c r="G20" s="13">
        <f t="shared" si="6"/>
        <v>0</v>
      </c>
      <c r="H20" s="13">
        <f t="shared" si="6"/>
        <v>44774.080000000002</v>
      </c>
      <c r="I20" s="13">
        <f t="shared" si="6"/>
        <v>68566.34</v>
      </c>
      <c r="J20" s="13">
        <f t="shared" si="6"/>
        <v>21598.397099999998</v>
      </c>
      <c r="K20" s="13">
        <f t="shared" si="6"/>
        <v>90164.737099999998</v>
      </c>
    </row>
    <row r="21" spans="1:11">
      <c r="A21" s="42" t="s">
        <v>63</v>
      </c>
      <c r="B21" s="43"/>
      <c r="C21" s="24" t="s">
        <v>27</v>
      </c>
      <c r="D21" s="24" t="s">
        <v>15</v>
      </c>
      <c r="E21" s="25">
        <v>17646.46</v>
      </c>
      <c r="F21" s="25">
        <v>6145.8</v>
      </c>
      <c r="G21" s="25">
        <v>0</v>
      </c>
      <c r="H21" s="25">
        <v>44774.080000000002</v>
      </c>
      <c r="I21" s="25">
        <f>E21+F21+H21</f>
        <v>68566.34</v>
      </c>
      <c r="J21" s="25">
        <f>I21*31.5%</f>
        <v>21598.397099999998</v>
      </c>
      <c r="K21" s="26">
        <f>I21+J21</f>
        <v>90164.737099999998</v>
      </c>
    </row>
    <row r="23" spans="1:11">
      <c r="A23" s="6" t="s">
        <v>28</v>
      </c>
      <c r="B23" s="6"/>
      <c r="C23" s="6"/>
      <c r="D23" s="6"/>
      <c r="E23" s="13">
        <f>E24</f>
        <v>11884.22</v>
      </c>
      <c r="F23" s="13">
        <f t="shared" ref="F23:K23" si="7">F24</f>
        <v>8303.9</v>
      </c>
      <c r="G23" s="13">
        <f t="shared" si="7"/>
        <v>0</v>
      </c>
      <c r="H23" s="13">
        <f t="shared" si="7"/>
        <v>27548.82</v>
      </c>
      <c r="I23" s="13">
        <f t="shared" si="7"/>
        <v>47736.94</v>
      </c>
      <c r="J23" s="13">
        <f t="shared" si="7"/>
        <v>15037.136100000002</v>
      </c>
      <c r="K23" s="13">
        <f t="shared" si="7"/>
        <v>62774.076100000006</v>
      </c>
    </row>
    <row r="24" spans="1:11">
      <c r="A24" s="42" t="s">
        <v>64</v>
      </c>
      <c r="B24" s="43"/>
      <c r="C24" s="24" t="s">
        <v>29</v>
      </c>
      <c r="D24" s="24" t="s">
        <v>30</v>
      </c>
      <c r="E24" s="25">
        <v>11884.22</v>
      </c>
      <c r="F24" s="25">
        <v>8303.9</v>
      </c>
      <c r="G24" s="25">
        <v>0</v>
      </c>
      <c r="H24" s="25">
        <v>27548.82</v>
      </c>
      <c r="I24" s="25">
        <f>E24+F24+H24</f>
        <v>47736.94</v>
      </c>
      <c r="J24" s="25">
        <f>I24*31.5%</f>
        <v>15037.136100000002</v>
      </c>
      <c r="K24" s="26">
        <f>I24+J24</f>
        <v>62774.076100000006</v>
      </c>
    </row>
    <row r="26" spans="1:11">
      <c r="A26" s="6" t="s">
        <v>31</v>
      </c>
      <c r="B26" s="6"/>
      <c r="C26" s="6"/>
      <c r="D26" s="6"/>
      <c r="E26" s="13">
        <f>E27</f>
        <v>15517.4</v>
      </c>
      <c r="F26" s="13">
        <f t="shared" ref="F26:K26" si="8">F27</f>
        <v>5817.0599999999995</v>
      </c>
      <c r="G26" s="13">
        <f t="shared" si="8"/>
        <v>0</v>
      </c>
      <c r="H26" s="13">
        <f t="shared" si="8"/>
        <v>36681.519999999997</v>
      </c>
      <c r="I26" s="13">
        <f t="shared" si="8"/>
        <v>58015.979999999996</v>
      </c>
      <c r="J26" s="13">
        <f t="shared" si="8"/>
        <v>18275.0337</v>
      </c>
      <c r="K26" s="13">
        <f t="shared" si="8"/>
        <v>76291.013699999996</v>
      </c>
    </row>
    <row r="27" spans="1:11">
      <c r="A27" s="42" t="s">
        <v>65</v>
      </c>
      <c r="B27" s="43"/>
      <c r="C27" s="24" t="s">
        <v>32</v>
      </c>
      <c r="D27" s="24" t="s">
        <v>19</v>
      </c>
      <c r="E27" s="25">
        <v>15517.4</v>
      </c>
      <c r="F27" s="25">
        <f>4796.7+1020.36</f>
        <v>5817.0599999999995</v>
      </c>
      <c r="G27" s="25">
        <v>0</v>
      </c>
      <c r="H27" s="25">
        <v>36681.519999999997</v>
      </c>
      <c r="I27" s="32">
        <f>E27+F27+H27</f>
        <v>58015.979999999996</v>
      </c>
      <c r="J27" s="25">
        <f>I27*31.5%</f>
        <v>18275.0337</v>
      </c>
      <c r="K27" s="26">
        <f>I27+J27</f>
        <v>76291.013699999996</v>
      </c>
    </row>
    <row r="29" spans="1:11">
      <c r="A29" s="6" t="s">
        <v>33</v>
      </c>
      <c r="B29" s="6"/>
      <c r="C29" s="6"/>
      <c r="D29" s="6"/>
      <c r="E29" s="13">
        <f>SUM(E30:E41)</f>
        <v>153648.66</v>
      </c>
      <c r="F29" s="13">
        <f>SUM(F30:F41)</f>
        <v>47307.760000000009</v>
      </c>
      <c r="G29" s="13">
        <f t="shared" ref="G29:K29" si="9">SUM(G30:G41)</f>
        <v>0</v>
      </c>
      <c r="H29" s="13">
        <f>SUM(H30:H41)</f>
        <v>353150.74</v>
      </c>
      <c r="I29" s="13">
        <f t="shared" si="9"/>
        <v>554107.15999999992</v>
      </c>
      <c r="J29" s="13">
        <f t="shared" si="9"/>
        <v>174543.75540000002</v>
      </c>
      <c r="K29" s="13">
        <f t="shared" si="9"/>
        <v>728650.91539999994</v>
      </c>
    </row>
    <row r="30" spans="1:11">
      <c r="A30" s="42" t="s">
        <v>66</v>
      </c>
      <c r="B30" s="43"/>
      <c r="C30" s="24" t="s">
        <v>34</v>
      </c>
      <c r="D30" s="24" t="s">
        <v>15</v>
      </c>
      <c r="E30" s="25">
        <v>17646.46</v>
      </c>
      <c r="F30" s="25">
        <v>7374.96</v>
      </c>
      <c r="G30" s="25">
        <v>0</v>
      </c>
      <c r="H30" s="25">
        <v>44774.080000000002</v>
      </c>
      <c r="I30" s="25">
        <f>E30+F30+H30+G30</f>
        <v>69795.5</v>
      </c>
      <c r="J30" s="25">
        <f>I30*31.5%</f>
        <v>21985.5825</v>
      </c>
      <c r="K30" s="26">
        <f>I30+J30</f>
        <v>91781.082500000004</v>
      </c>
    </row>
    <row r="31" spans="1:11">
      <c r="A31" s="50" t="s">
        <v>67</v>
      </c>
      <c r="B31" s="51"/>
      <c r="C31" s="27" t="s">
        <v>35</v>
      </c>
      <c r="D31" s="27" t="s">
        <v>15</v>
      </c>
      <c r="E31" s="28">
        <v>17646.46</v>
      </c>
      <c r="F31" s="28">
        <v>7374.96</v>
      </c>
      <c r="G31" s="28">
        <v>0</v>
      </c>
      <c r="H31" s="28">
        <v>44774.080000000002</v>
      </c>
      <c r="I31" s="25">
        <f t="shared" ref="I31:I33" si="10">E31+F31+H31+G31</f>
        <v>69795.5</v>
      </c>
      <c r="J31" s="25">
        <f t="shared" ref="J31:J33" si="11">I31*31.5%</f>
        <v>21985.5825</v>
      </c>
      <c r="K31" s="26">
        <f>I31+J31</f>
        <v>91781.082500000004</v>
      </c>
    </row>
    <row r="32" spans="1:11">
      <c r="A32" s="42" t="s">
        <v>68</v>
      </c>
      <c r="B32" s="43"/>
      <c r="C32" s="24" t="s">
        <v>36</v>
      </c>
      <c r="D32" s="24" t="s">
        <v>15</v>
      </c>
      <c r="E32" s="25">
        <v>17646.46</v>
      </c>
      <c r="F32" s="25">
        <v>7374.96</v>
      </c>
      <c r="G32" s="25">
        <v>0</v>
      </c>
      <c r="H32" s="25">
        <v>44774.080000000002</v>
      </c>
      <c r="I32" s="25">
        <f t="shared" si="10"/>
        <v>69795.5</v>
      </c>
      <c r="J32" s="25">
        <f t="shared" si="11"/>
        <v>21985.5825</v>
      </c>
      <c r="K32" s="26">
        <f>I32+J32</f>
        <v>91781.082500000004</v>
      </c>
    </row>
    <row r="33" spans="1:11">
      <c r="A33" s="50" t="s">
        <v>69</v>
      </c>
      <c r="B33" s="51"/>
      <c r="C33" s="27" t="s">
        <v>37</v>
      </c>
      <c r="D33" s="27" t="s">
        <v>19</v>
      </c>
      <c r="E33" s="28">
        <v>15517.4</v>
      </c>
      <c r="F33" s="28">
        <v>5756.04</v>
      </c>
      <c r="G33" s="28">
        <v>0</v>
      </c>
      <c r="H33" s="28">
        <v>36681.519999999997</v>
      </c>
      <c r="I33" s="25">
        <f t="shared" si="10"/>
        <v>57954.959999999992</v>
      </c>
      <c r="J33" s="25">
        <f t="shared" si="11"/>
        <v>18255.812399999999</v>
      </c>
      <c r="K33" s="26">
        <f>I33+J33</f>
        <v>76210.772399999987</v>
      </c>
    </row>
    <row r="34" spans="1:11">
      <c r="A34" s="42" t="s">
        <v>70</v>
      </c>
      <c r="B34" s="43"/>
      <c r="C34" s="24" t="s">
        <v>38</v>
      </c>
      <c r="D34" s="24" t="s">
        <v>19</v>
      </c>
      <c r="E34" s="25">
        <v>15517.4</v>
      </c>
      <c r="F34" s="25">
        <f>2882.88+1020.36</f>
        <v>3903.2400000000002</v>
      </c>
      <c r="G34" s="25">
        <v>0</v>
      </c>
      <c r="H34" s="25">
        <v>31574.04</v>
      </c>
      <c r="I34" s="25">
        <f>E34+F34+G34+H34</f>
        <v>50994.68</v>
      </c>
      <c r="J34" s="25">
        <f>I34*31.5%</f>
        <v>16063.324200000001</v>
      </c>
      <c r="K34" s="26">
        <f>I34+J34</f>
        <v>67058.004199999996</v>
      </c>
    </row>
    <row r="35" spans="1:11">
      <c r="A35" s="50" t="s">
        <v>71</v>
      </c>
      <c r="B35" s="51"/>
      <c r="C35" s="27" t="s">
        <v>39</v>
      </c>
      <c r="D35" s="27" t="s">
        <v>40</v>
      </c>
      <c r="E35" s="28">
        <v>10073.719999999999</v>
      </c>
      <c r="F35" s="28">
        <f>3064.08+510.68</f>
        <v>3574.7599999999998</v>
      </c>
      <c r="G35" s="29">
        <v>0</v>
      </c>
      <c r="H35" s="29">
        <v>22674.44</v>
      </c>
      <c r="I35" s="30">
        <f t="shared" ref="I35:I41" si="12">E35+F35+G35+H35</f>
        <v>36322.92</v>
      </c>
      <c r="J35" s="30">
        <f t="shared" ref="J35:J41" si="13">I35*31.5%</f>
        <v>11441.719799999999</v>
      </c>
      <c r="K35" s="31">
        <f t="shared" ref="K35:K41" si="14">I35+J35</f>
        <v>47764.639799999997</v>
      </c>
    </row>
    <row r="36" spans="1:11">
      <c r="A36" s="42" t="s">
        <v>53</v>
      </c>
      <c r="B36" s="43"/>
      <c r="C36" s="24" t="s">
        <v>39</v>
      </c>
      <c r="D36" s="18" t="s">
        <v>72</v>
      </c>
      <c r="E36" s="25">
        <v>10073.719999999999</v>
      </c>
      <c r="F36" s="25">
        <v>0</v>
      </c>
      <c r="G36" s="25">
        <v>0</v>
      </c>
      <c r="H36" s="25">
        <v>20406.86</v>
      </c>
      <c r="I36" s="25">
        <f>E36+F36+G36+H36</f>
        <v>30480.58</v>
      </c>
      <c r="J36" s="25">
        <f t="shared" si="13"/>
        <v>9601.3827000000001</v>
      </c>
      <c r="K36" s="26">
        <f t="shared" si="14"/>
        <v>40081.962700000004</v>
      </c>
    </row>
    <row r="37" spans="1:11">
      <c r="A37" s="50" t="s">
        <v>73</v>
      </c>
      <c r="B37" s="51"/>
      <c r="C37" s="27" t="s">
        <v>39</v>
      </c>
      <c r="D37" s="27" t="s">
        <v>40</v>
      </c>
      <c r="E37" s="28">
        <v>10073.719999999999</v>
      </c>
      <c r="F37" s="28">
        <v>2042.72</v>
      </c>
      <c r="G37" s="28">
        <v>0</v>
      </c>
      <c r="H37" s="29">
        <v>21919.14</v>
      </c>
      <c r="I37" s="30">
        <f t="shared" si="12"/>
        <v>34035.58</v>
      </c>
      <c r="J37" s="30">
        <f t="shared" si="13"/>
        <v>10721.207700000001</v>
      </c>
      <c r="K37" s="31">
        <f t="shared" si="14"/>
        <v>44756.787700000001</v>
      </c>
    </row>
    <row r="38" spans="1:11">
      <c r="A38" s="42" t="s">
        <v>74</v>
      </c>
      <c r="B38" s="43"/>
      <c r="C38" s="24" t="s">
        <v>39</v>
      </c>
      <c r="D38" s="24" t="s">
        <v>40</v>
      </c>
      <c r="E38" s="25">
        <v>10073.719999999999</v>
      </c>
      <c r="F38" s="25">
        <v>3064.08</v>
      </c>
      <c r="G38" s="25">
        <v>0</v>
      </c>
      <c r="H38" s="25">
        <v>22674.44</v>
      </c>
      <c r="I38" s="25">
        <f t="shared" si="12"/>
        <v>35812.239999999998</v>
      </c>
      <c r="J38" s="25">
        <f t="shared" si="13"/>
        <v>11280.855599999999</v>
      </c>
      <c r="K38" s="26">
        <f t="shared" si="14"/>
        <v>47093.095600000001</v>
      </c>
    </row>
    <row r="39" spans="1:11">
      <c r="A39" s="50" t="s">
        <v>75</v>
      </c>
      <c r="B39" s="51"/>
      <c r="C39" s="27" t="s">
        <v>39</v>
      </c>
      <c r="D39" s="27" t="s">
        <v>40</v>
      </c>
      <c r="E39" s="28">
        <v>10073.719999999999</v>
      </c>
      <c r="F39" s="28">
        <v>3064.08</v>
      </c>
      <c r="G39" s="28">
        <v>0</v>
      </c>
      <c r="H39" s="29">
        <v>22674.44</v>
      </c>
      <c r="I39" s="30">
        <f t="shared" si="12"/>
        <v>35812.239999999998</v>
      </c>
      <c r="J39" s="30">
        <f t="shared" si="13"/>
        <v>11280.855599999999</v>
      </c>
      <c r="K39" s="31">
        <f t="shared" si="14"/>
        <v>47093.095600000001</v>
      </c>
    </row>
    <row r="40" spans="1:11">
      <c r="A40" s="42" t="s">
        <v>76</v>
      </c>
      <c r="B40" s="43"/>
      <c r="C40" s="24" t="s">
        <v>41</v>
      </c>
      <c r="D40" s="24" t="s">
        <v>40</v>
      </c>
      <c r="E40" s="25">
        <v>10073.719999999999</v>
      </c>
      <c r="F40" s="25">
        <f>510.68+510.68</f>
        <v>1021.36</v>
      </c>
      <c r="G40" s="25">
        <v>0</v>
      </c>
      <c r="H40" s="25">
        <v>21163.42</v>
      </c>
      <c r="I40" s="25">
        <f>E40+F40+G40+H40</f>
        <v>32258.5</v>
      </c>
      <c r="J40" s="25">
        <f t="shared" si="13"/>
        <v>10161.4275</v>
      </c>
      <c r="K40" s="26">
        <f>I40+J40</f>
        <v>42419.927499999998</v>
      </c>
    </row>
    <row r="41" spans="1:11">
      <c r="A41" s="50" t="s">
        <v>77</v>
      </c>
      <c r="B41" s="51"/>
      <c r="C41" s="27" t="s">
        <v>42</v>
      </c>
      <c r="D41" s="27" t="s">
        <v>22</v>
      </c>
      <c r="E41" s="28">
        <v>9232.16</v>
      </c>
      <c r="F41" s="28">
        <f>2362.8+393.8</f>
        <v>2756.6000000000004</v>
      </c>
      <c r="G41" s="28">
        <v>0</v>
      </c>
      <c r="H41" s="28">
        <v>19060.2</v>
      </c>
      <c r="I41" s="25">
        <f t="shared" si="12"/>
        <v>31048.959999999999</v>
      </c>
      <c r="J41" s="25">
        <f t="shared" si="13"/>
        <v>9780.4223999999995</v>
      </c>
      <c r="K41" s="26">
        <f t="shared" si="14"/>
        <v>40829.382400000002</v>
      </c>
    </row>
    <row r="43" spans="1:11">
      <c r="A43" s="6" t="s">
        <v>43</v>
      </c>
      <c r="B43" s="6"/>
      <c r="C43" s="6"/>
      <c r="D43" s="6"/>
      <c r="E43" s="13">
        <f>SUM(E44:E66)</f>
        <v>235710.88000000003</v>
      </c>
      <c r="F43" s="13">
        <f t="shared" ref="F43:K43" si="15">SUM(F44:F66)</f>
        <v>53618.44000000001</v>
      </c>
      <c r="G43" s="13">
        <f t="shared" si="15"/>
        <v>0</v>
      </c>
      <c r="H43" s="13">
        <f t="shared" si="15"/>
        <v>502331.49999999994</v>
      </c>
      <c r="I43" s="13">
        <f t="shared" si="15"/>
        <v>791660.82000000018</v>
      </c>
      <c r="J43" s="13">
        <f t="shared" si="15"/>
        <v>249135.36439999996</v>
      </c>
      <c r="K43" s="13">
        <f t="shared" si="15"/>
        <v>1040041.2844000002</v>
      </c>
    </row>
    <row r="44" spans="1:11">
      <c r="A44" s="38" t="s">
        <v>78</v>
      </c>
      <c r="B44" s="39"/>
      <c r="C44" s="7" t="s">
        <v>44</v>
      </c>
      <c r="D44" s="7" t="s">
        <v>19</v>
      </c>
      <c r="E44" s="8">
        <v>15517.4</v>
      </c>
      <c r="F44" s="8">
        <v>5756.04</v>
      </c>
      <c r="G44" s="8">
        <v>0</v>
      </c>
      <c r="H44" s="8">
        <v>36681.519999999997</v>
      </c>
      <c r="I44" s="8">
        <f>E44+F44+G44+H44</f>
        <v>57954.959999999992</v>
      </c>
      <c r="J44" s="8">
        <v>18255.810000000001</v>
      </c>
      <c r="K44" s="9">
        <v>76210.77</v>
      </c>
    </row>
    <row r="45" spans="1:11">
      <c r="A45" s="40" t="s">
        <v>79</v>
      </c>
      <c r="B45" s="41"/>
      <c r="C45" s="10" t="s">
        <v>45</v>
      </c>
      <c r="D45" s="10" t="s">
        <v>30</v>
      </c>
      <c r="E45" s="11">
        <v>11884.22</v>
      </c>
      <c r="F45" s="11">
        <f>1509.8+754.9</f>
        <v>2264.6999999999998</v>
      </c>
      <c r="G45" s="11">
        <v>0</v>
      </c>
      <c r="H45" s="11">
        <v>24857.32</v>
      </c>
      <c r="I45" s="8">
        <f t="shared" ref="I45:I66" si="16">E45+F45+G45+H45</f>
        <v>39006.239999999998</v>
      </c>
      <c r="J45" s="11">
        <v>12049.17</v>
      </c>
      <c r="K45" s="12">
        <v>50300.51</v>
      </c>
    </row>
    <row r="46" spans="1:11">
      <c r="A46" s="44" t="s">
        <v>80</v>
      </c>
      <c r="B46" s="45"/>
      <c r="C46" s="21" t="s">
        <v>46</v>
      </c>
      <c r="D46" s="21" t="s">
        <v>30</v>
      </c>
      <c r="E46" s="22">
        <v>11884.22</v>
      </c>
      <c r="F46" s="22">
        <v>5351.02</v>
      </c>
      <c r="G46" s="8">
        <v>0</v>
      </c>
      <c r="H46" s="8">
        <v>25612.62</v>
      </c>
      <c r="I46" s="8">
        <f t="shared" si="16"/>
        <v>42847.86</v>
      </c>
      <c r="J46" s="8">
        <v>13497.08</v>
      </c>
      <c r="K46" s="9">
        <v>56344.94</v>
      </c>
    </row>
    <row r="47" spans="1:11">
      <c r="A47" s="40" t="s">
        <v>81</v>
      </c>
      <c r="B47" s="41"/>
      <c r="C47" s="37" t="s">
        <v>100</v>
      </c>
      <c r="D47" s="10" t="s">
        <v>40</v>
      </c>
      <c r="E47" s="11">
        <v>10073.719999999999</v>
      </c>
      <c r="F47" s="11">
        <v>3574.76</v>
      </c>
      <c r="G47" s="11">
        <v>0</v>
      </c>
      <c r="H47" s="15">
        <v>21163.42</v>
      </c>
      <c r="I47" s="16">
        <f t="shared" si="16"/>
        <v>34811.899999999994</v>
      </c>
      <c r="J47" s="15">
        <f>I47*31.5%</f>
        <v>10965.748499999998</v>
      </c>
      <c r="K47" s="17">
        <f>I47+J47</f>
        <v>45777.648499999996</v>
      </c>
    </row>
    <row r="48" spans="1:11">
      <c r="A48" s="38" t="s">
        <v>82</v>
      </c>
      <c r="B48" s="39"/>
      <c r="C48" s="36" t="s">
        <v>100</v>
      </c>
      <c r="D48" s="7" t="s">
        <v>40</v>
      </c>
      <c r="E48" s="8">
        <v>10073.719999999999</v>
      </c>
      <c r="F48" s="8">
        <v>5236.28</v>
      </c>
      <c r="G48" s="8">
        <v>0</v>
      </c>
      <c r="H48" s="8">
        <v>21163.42</v>
      </c>
      <c r="I48" s="8">
        <f t="shared" si="16"/>
        <v>36473.42</v>
      </c>
      <c r="J48" s="11">
        <f t="shared" ref="J48:J66" si="17">I48*31.5%</f>
        <v>11489.1273</v>
      </c>
      <c r="K48" s="12">
        <f t="shared" ref="K48:K66" si="18">I48+J48</f>
        <v>47962.547299999998</v>
      </c>
    </row>
    <row r="49" spans="1:11">
      <c r="A49" s="46" t="s">
        <v>97</v>
      </c>
      <c r="B49" s="47"/>
      <c r="C49" s="33" t="s">
        <v>48</v>
      </c>
      <c r="D49" s="33" t="s">
        <v>72</v>
      </c>
      <c r="E49" s="15">
        <v>10073.719999999999</v>
      </c>
      <c r="F49" s="15">
        <v>0</v>
      </c>
      <c r="G49" s="11">
        <v>0</v>
      </c>
      <c r="H49" s="15">
        <v>21163.42</v>
      </c>
      <c r="I49" s="16">
        <f t="shared" si="16"/>
        <v>31237.14</v>
      </c>
      <c r="J49" s="15">
        <f t="shared" si="17"/>
        <v>9839.6990999999998</v>
      </c>
      <c r="K49" s="17">
        <f t="shared" si="18"/>
        <v>41076.839099999997</v>
      </c>
    </row>
    <row r="50" spans="1:11">
      <c r="A50" s="38" t="s">
        <v>83</v>
      </c>
      <c r="B50" s="39"/>
      <c r="C50" s="7" t="s">
        <v>48</v>
      </c>
      <c r="D50" s="7" t="s">
        <v>40</v>
      </c>
      <c r="E50" s="8">
        <v>10073.719999999999</v>
      </c>
      <c r="F50" s="8">
        <v>0</v>
      </c>
      <c r="G50" s="8">
        <v>0</v>
      </c>
      <c r="H50" s="8">
        <v>20406.86</v>
      </c>
      <c r="I50" s="8">
        <f t="shared" si="16"/>
        <v>30480.58</v>
      </c>
      <c r="J50" s="22">
        <f t="shared" si="17"/>
        <v>9601.3827000000001</v>
      </c>
      <c r="K50" s="23">
        <f t="shared" si="18"/>
        <v>40081.962700000004</v>
      </c>
    </row>
    <row r="51" spans="1:11">
      <c r="A51" s="40" t="s">
        <v>84</v>
      </c>
      <c r="B51" s="41"/>
      <c r="C51" s="10" t="s">
        <v>48</v>
      </c>
      <c r="D51" s="10" t="s">
        <v>40</v>
      </c>
      <c r="E51" s="11">
        <v>10073.719999999999</v>
      </c>
      <c r="F51" s="11">
        <v>510.68</v>
      </c>
      <c r="G51" s="11">
        <v>0</v>
      </c>
      <c r="H51" s="15">
        <v>21163.42</v>
      </c>
      <c r="I51" s="16">
        <f t="shared" si="16"/>
        <v>31747.82</v>
      </c>
      <c r="J51" s="15">
        <f t="shared" si="17"/>
        <v>10000.5633</v>
      </c>
      <c r="K51" s="17">
        <f t="shared" si="18"/>
        <v>41748.383300000001</v>
      </c>
    </row>
    <row r="52" spans="1:11">
      <c r="A52" s="38" t="s">
        <v>85</v>
      </c>
      <c r="B52" s="39"/>
      <c r="C52" s="7" t="s">
        <v>48</v>
      </c>
      <c r="D52" s="7" t="s">
        <v>40</v>
      </c>
      <c r="E52" s="8">
        <v>10073.719999999999</v>
      </c>
      <c r="F52" s="8">
        <f>2553.4+510.68</f>
        <v>3064.08</v>
      </c>
      <c r="G52" s="8">
        <v>0</v>
      </c>
      <c r="H52" s="8">
        <v>22674.44</v>
      </c>
      <c r="I52" s="8">
        <f t="shared" si="16"/>
        <v>35812.239999999998</v>
      </c>
      <c r="J52" s="22">
        <f t="shared" si="17"/>
        <v>11280.855599999999</v>
      </c>
      <c r="K52" s="23">
        <f t="shared" si="18"/>
        <v>47093.095600000001</v>
      </c>
    </row>
    <row r="53" spans="1:11">
      <c r="A53" s="46" t="s">
        <v>49</v>
      </c>
      <c r="B53" s="47"/>
      <c r="C53" s="33" t="s">
        <v>50</v>
      </c>
      <c r="D53" s="33" t="s">
        <v>40</v>
      </c>
      <c r="E53" s="15">
        <v>10073.719999999999</v>
      </c>
      <c r="F53" s="15">
        <v>0</v>
      </c>
      <c r="G53" s="15">
        <v>0</v>
      </c>
      <c r="H53" s="15">
        <v>22674.44</v>
      </c>
      <c r="I53" s="16">
        <f t="shared" si="16"/>
        <v>32748.159999999996</v>
      </c>
      <c r="J53" s="15">
        <f t="shared" si="17"/>
        <v>10315.670399999999</v>
      </c>
      <c r="K53" s="17">
        <f t="shared" si="18"/>
        <v>43063.830399999992</v>
      </c>
    </row>
    <row r="54" spans="1:11" s="35" customFormat="1">
      <c r="A54" s="44" t="s">
        <v>98</v>
      </c>
      <c r="B54" s="45"/>
      <c r="C54" s="21" t="s">
        <v>50</v>
      </c>
      <c r="D54" s="21" t="s">
        <v>72</v>
      </c>
      <c r="E54" s="22">
        <v>10073.719999999999</v>
      </c>
      <c r="F54" s="22">
        <v>0</v>
      </c>
      <c r="G54" s="22">
        <v>0</v>
      </c>
      <c r="H54" s="22">
        <v>21163.42</v>
      </c>
      <c r="I54" s="22">
        <f t="shared" si="16"/>
        <v>31237.14</v>
      </c>
      <c r="J54" s="22">
        <f t="shared" si="17"/>
        <v>9839.6990999999998</v>
      </c>
      <c r="K54" s="23">
        <f t="shared" si="18"/>
        <v>41076.839099999997</v>
      </c>
    </row>
    <row r="55" spans="1:11">
      <c r="A55" s="46" t="s">
        <v>99</v>
      </c>
      <c r="B55" s="47"/>
      <c r="C55" s="33" t="s">
        <v>50</v>
      </c>
      <c r="D55" s="33" t="s">
        <v>40</v>
      </c>
      <c r="E55" s="11">
        <v>10073.719999999999</v>
      </c>
      <c r="F55" s="11">
        <v>0</v>
      </c>
      <c r="G55" s="11">
        <v>0</v>
      </c>
      <c r="H55" s="15">
        <v>21163.42</v>
      </c>
      <c r="I55" s="16">
        <f t="shared" si="16"/>
        <v>31237.14</v>
      </c>
      <c r="J55" s="15">
        <f t="shared" si="17"/>
        <v>9839.6990999999998</v>
      </c>
      <c r="K55" s="17">
        <f t="shared" si="18"/>
        <v>41076.839099999997</v>
      </c>
    </row>
    <row r="56" spans="1:11">
      <c r="A56" s="38" t="s">
        <v>86</v>
      </c>
      <c r="B56" s="39"/>
      <c r="C56" s="7" t="s">
        <v>50</v>
      </c>
      <c r="D56" s="7" t="s">
        <v>40</v>
      </c>
      <c r="E56" s="8">
        <v>10073.719999999999</v>
      </c>
      <c r="F56" s="8">
        <f>6128.16+510.68</f>
        <v>6638.84</v>
      </c>
      <c r="G56" s="8">
        <v>0</v>
      </c>
      <c r="H56" s="8">
        <v>22674.44</v>
      </c>
      <c r="I56" s="22">
        <f t="shared" si="16"/>
        <v>39387</v>
      </c>
      <c r="J56" s="22">
        <f t="shared" si="17"/>
        <v>12406.905000000001</v>
      </c>
      <c r="K56" s="23">
        <f t="shared" si="18"/>
        <v>51793.904999999999</v>
      </c>
    </row>
    <row r="57" spans="1:11">
      <c r="A57" s="48" t="s">
        <v>96</v>
      </c>
      <c r="B57" s="49"/>
      <c r="C57" s="34" t="s">
        <v>50</v>
      </c>
      <c r="D57" s="34" t="s">
        <v>72</v>
      </c>
      <c r="E57" s="16">
        <v>10073.719999999999</v>
      </c>
      <c r="F57" s="11">
        <v>0</v>
      </c>
      <c r="G57" s="11">
        <v>0</v>
      </c>
      <c r="H57" s="15">
        <v>22674.44</v>
      </c>
      <c r="I57" s="16">
        <f t="shared" si="16"/>
        <v>32748.159999999996</v>
      </c>
      <c r="J57" s="15">
        <f t="shared" si="17"/>
        <v>10315.670399999999</v>
      </c>
      <c r="K57" s="17">
        <f t="shared" si="18"/>
        <v>43063.830399999992</v>
      </c>
    </row>
    <row r="58" spans="1:11">
      <c r="A58" s="38" t="s">
        <v>87</v>
      </c>
      <c r="B58" s="39"/>
      <c r="C58" s="7" t="s">
        <v>51</v>
      </c>
      <c r="D58" s="7" t="s">
        <v>40</v>
      </c>
      <c r="E58" s="8">
        <v>10073.719999999999</v>
      </c>
      <c r="F58" s="8">
        <v>2873.48</v>
      </c>
      <c r="G58" s="8">
        <v>0</v>
      </c>
      <c r="H58" s="8">
        <v>21163.42</v>
      </c>
      <c r="I58" s="8">
        <f t="shared" si="16"/>
        <v>34110.619999999995</v>
      </c>
      <c r="J58" s="22">
        <f t="shared" si="17"/>
        <v>10744.845299999999</v>
      </c>
      <c r="K58" s="23">
        <f t="shared" si="18"/>
        <v>44855.465299999996</v>
      </c>
    </row>
    <row r="59" spans="1:11">
      <c r="A59" s="40" t="s">
        <v>88</v>
      </c>
      <c r="B59" s="41"/>
      <c r="C59" s="10" t="s">
        <v>51</v>
      </c>
      <c r="D59" s="10" t="s">
        <v>40</v>
      </c>
      <c r="E59" s="11">
        <v>10073.719999999999</v>
      </c>
      <c r="F59" s="11">
        <v>3267.28</v>
      </c>
      <c r="G59" s="11">
        <v>0</v>
      </c>
      <c r="H59" s="15">
        <v>21163.42</v>
      </c>
      <c r="I59" s="16">
        <f t="shared" si="16"/>
        <v>34504.42</v>
      </c>
      <c r="J59" s="15">
        <f t="shared" si="17"/>
        <v>10868.8923</v>
      </c>
      <c r="K59" s="17">
        <f t="shared" si="18"/>
        <v>45373.312299999998</v>
      </c>
    </row>
    <row r="60" spans="1:11">
      <c r="A60" s="38" t="s">
        <v>89</v>
      </c>
      <c r="B60" s="39"/>
      <c r="C60" s="7" t="s">
        <v>51</v>
      </c>
      <c r="D60" s="7" t="s">
        <v>40</v>
      </c>
      <c r="E60" s="8">
        <v>10073.719999999999</v>
      </c>
      <c r="F60" s="8">
        <v>2873.48</v>
      </c>
      <c r="G60" s="8">
        <v>0</v>
      </c>
      <c r="H60" s="8">
        <v>21163.42</v>
      </c>
      <c r="I60" s="8">
        <f t="shared" si="16"/>
        <v>34110.619999999995</v>
      </c>
      <c r="J60" s="22">
        <f t="shared" si="17"/>
        <v>10744.845299999999</v>
      </c>
      <c r="K60" s="23">
        <f t="shared" si="18"/>
        <v>44855.465299999996</v>
      </c>
    </row>
    <row r="61" spans="1:11">
      <c r="A61" s="40" t="s">
        <v>90</v>
      </c>
      <c r="B61" s="41"/>
      <c r="C61" s="10" t="s">
        <v>47</v>
      </c>
      <c r="D61" s="10" t="s">
        <v>22</v>
      </c>
      <c r="E61" s="11">
        <v>9232.16</v>
      </c>
      <c r="F61" s="11">
        <f>1969+393.8</f>
        <v>2362.8000000000002</v>
      </c>
      <c r="G61" s="11">
        <v>0</v>
      </c>
      <c r="H61" s="15">
        <v>19060.2</v>
      </c>
      <c r="I61" s="16">
        <f t="shared" si="16"/>
        <v>30655.16</v>
      </c>
      <c r="J61" s="15">
        <f t="shared" si="17"/>
        <v>9656.3754000000008</v>
      </c>
      <c r="K61" s="17">
        <f t="shared" si="18"/>
        <v>40311.535400000001</v>
      </c>
    </row>
    <row r="62" spans="1:11">
      <c r="A62" s="38" t="s">
        <v>91</v>
      </c>
      <c r="B62" s="39"/>
      <c r="C62" s="7" t="s">
        <v>47</v>
      </c>
      <c r="D62" s="7" t="s">
        <v>22</v>
      </c>
      <c r="E62" s="8">
        <v>9232.16</v>
      </c>
      <c r="F62" s="8">
        <f>2362.8+393.8</f>
        <v>2756.6000000000004</v>
      </c>
      <c r="G62" s="8">
        <v>0</v>
      </c>
      <c r="H62" s="8">
        <v>19060.2</v>
      </c>
      <c r="I62" s="8">
        <f t="shared" si="16"/>
        <v>31048.959999999999</v>
      </c>
      <c r="J62" s="22">
        <f t="shared" si="17"/>
        <v>9780.4223999999995</v>
      </c>
      <c r="K62" s="23">
        <f t="shared" si="18"/>
        <v>40829.382400000002</v>
      </c>
    </row>
    <row r="63" spans="1:11">
      <c r="A63" s="40" t="s">
        <v>92</v>
      </c>
      <c r="B63" s="41"/>
      <c r="C63" s="10" t="s">
        <v>47</v>
      </c>
      <c r="D63" s="10" t="s">
        <v>22</v>
      </c>
      <c r="E63" s="11">
        <v>9232.16</v>
      </c>
      <c r="F63" s="11">
        <v>2362.8000000000002</v>
      </c>
      <c r="G63" s="11">
        <v>0</v>
      </c>
      <c r="H63" s="15">
        <v>19060.2</v>
      </c>
      <c r="I63" s="16">
        <f t="shared" si="16"/>
        <v>30655.16</v>
      </c>
      <c r="J63" s="15">
        <f t="shared" si="17"/>
        <v>9656.3754000000008</v>
      </c>
      <c r="K63" s="17">
        <f t="shared" si="18"/>
        <v>40311.535400000001</v>
      </c>
    </row>
    <row r="64" spans="1:11">
      <c r="A64" s="38" t="s">
        <v>93</v>
      </c>
      <c r="B64" s="39"/>
      <c r="C64" s="7" t="s">
        <v>47</v>
      </c>
      <c r="D64" s="21" t="s">
        <v>22</v>
      </c>
      <c r="E64" s="22">
        <v>9232.16</v>
      </c>
      <c r="F64" s="22">
        <v>0</v>
      </c>
      <c r="G64" s="22">
        <v>0</v>
      </c>
      <c r="H64" s="22">
        <v>18303.64</v>
      </c>
      <c r="I64" s="22">
        <f t="shared" si="16"/>
        <v>27535.8</v>
      </c>
      <c r="J64" s="22">
        <f t="shared" si="17"/>
        <v>8673.777</v>
      </c>
      <c r="K64" s="23">
        <f t="shared" si="18"/>
        <v>36209.576999999997</v>
      </c>
    </row>
    <row r="65" spans="1:11">
      <c r="A65" s="40" t="s">
        <v>94</v>
      </c>
      <c r="B65" s="41"/>
      <c r="C65" s="10" t="s">
        <v>47</v>
      </c>
      <c r="D65" s="10" t="s">
        <v>22</v>
      </c>
      <c r="E65" s="11">
        <v>9232.16</v>
      </c>
      <c r="F65" s="11">
        <v>2362.8000000000002</v>
      </c>
      <c r="G65" s="11">
        <v>0</v>
      </c>
      <c r="H65" s="15">
        <v>19060.2</v>
      </c>
      <c r="I65" s="16">
        <f t="shared" si="16"/>
        <v>30655.16</v>
      </c>
      <c r="J65" s="15">
        <f t="shared" si="17"/>
        <v>9656.3754000000008</v>
      </c>
      <c r="K65" s="17">
        <f t="shared" si="18"/>
        <v>40311.535400000001</v>
      </c>
    </row>
    <row r="66" spans="1:11">
      <c r="A66" s="42" t="s">
        <v>95</v>
      </c>
      <c r="B66" s="43"/>
      <c r="C66" s="18" t="s">
        <v>47</v>
      </c>
      <c r="D66" s="18" t="s">
        <v>22</v>
      </c>
      <c r="E66" s="19">
        <v>9232.16</v>
      </c>
      <c r="F66" s="19">
        <v>2362.8000000000002</v>
      </c>
      <c r="G66" s="19">
        <v>0</v>
      </c>
      <c r="H66" s="19">
        <v>19060.2</v>
      </c>
      <c r="I66" s="19">
        <f t="shared" si="16"/>
        <v>30655.16</v>
      </c>
      <c r="J66" s="19">
        <f t="shared" si="17"/>
        <v>9656.3754000000008</v>
      </c>
      <c r="K66" s="20">
        <f t="shared" si="18"/>
        <v>40311.535400000001</v>
      </c>
    </row>
  </sheetData>
  <sheetProtection formatCells="0" formatColumns="0" formatRows="0" insertColumns="0" insertRows="0" insertHyperlinks="0" deleteColumns="0" deleteRows="0" sort="0" autoFilter="0" pivotTables="0"/>
  <mergeCells count="48">
    <mergeCell ref="B1:B2"/>
    <mergeCell ref="A8:B8"/>
    <mergeCell ref="A9:B9"/>
    <mergeCell ref="A10:B10"/>
    <mergeCell ref="A11:B11"/>
    <mergeCell ref="A12:B12"/>
    <mergeCell ref="A13:B13"/>
    <mergeCell ref="A14:B14"/>
    <mergeCell ref="A15:B15"/>
    <mergeCell ref="A18:B18"/>
    <mergeCell ref="A21:B21"/>
    <mergeCell ref="A24:B24"/>
    <mergeCell ref="A27:B27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  <mergeCell ref="A40:B40"/>
    <mergeCell ref="A41:B41"/>
    <mergeCell ref="A44:B44"/>
    <mergeCell ref="A45:B45"/>
    <mergeCell ref="A46:B46"/>
    <mergeCell ref="A47:B47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64:B64"/>
    <mergeCell ref="A65:B65"/>
    <mergeCell ref="A66:B66"/>
    <mergeCell ref="A59:B59"/>
    <mergeCell ref="A60:B60"/>
    <mergeCell ref="A61:B61"/>
    <mergeCell ref="A62:B62"/>
    <mergeCell ref="A63:B63"/>
  </mergeCells>
  <printOptions horizontalCentered="1"/>
  <pageMargins left="0.4" right="0.4" top="0.4" bottom="0.4" header="0.16" footer="0.16"/>
  <pageSetup paperSize="9" scale="72" fitToHeight="0" orientation="landscape" r:id="rId1"/>
  <headerFooter>
    <oddFooter>&amp;Rpág.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Personal laboral</vt:lpstr>
      <vt:lpstr>'Personal laboral'!Títulos_a_imprimir</vt:lpstr>
    </vt:vector>
  </TitlesOfParts>
  <Manager/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Puerto del Rosario 2025 PersResumen-Personal laboral</dc:title>
  <dc:subject/>
  <dc:creator>ROME Solution</dc:creator>
  <cp:keywords/>
  <dc:description/>
  <cp:lastModifiedBy>inma_de_leon</cp:lastModifiedBy>
  <cp:lastPrinted>2025-12-02T09:33:10Z</cp:lastPrinted>
  <dcterms:created xsi:type="dcterms:W3CDTF">2025-09-18T07:39:23Z</dcterms:created>
  <dcterms:modified xsi:type="dcterms:W3CDTF">2025-12-02T09:33:13Z</dcterms:modified>
  <cp:category/>
</cp:coreProperties>
</file>